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alfederacionatletismo.sharepoint.com/sites/ArchivosCNJ/Documentos compartidos/DIETAS JUECES/"/>
    </mc:Choice>
  </mc:AlternateContent>
  <xr:revisionPtr revIDLastSave="30" documentId="13_ncr:1_{847C3D23-977F-414D-8AB3-29588206C940}" xr6:coauthVersionLast="46" xr6:coauthVersionMax="47" xr10:uidLastSave="{ADD86BB6-CEBC-4A68-9635-D1A163ACF947}"/>
  <bookViews>
    <workbookView xWindow="-28920" yWindow="-120" windowWidth="29040" windowHeight="15840" xr2:uid="{00000000-000D-0000-FFFF-FFFF00000000}"/>
  </bookViews>
  <sheets>
    <sheet name="HOJA LIQUIDACIÓN" sheetId="1" r:id="rId1"/>
    <sheet name="TABLAS" sheetId="2" state="veryHidden" r:id="rId2"/>
  </sheets>
  <definedNames>
    <definedName name="ARBITRAJE">TABLAS!$A$115:$A$120</definedName>
    <definedName name="ARBITRAJE2">TABLAS!$A$115:$D$120</definedName>
    <definedName name="_xlnm.Print_Area" localSheetId="0">'HOJA LIQUIDACIÓN'!$A$1:$T$73</definedName>
    <definedName name="EMPRESASCHIPS">TABLAS!$A$162</definedName>
    <definedName name="EMPRESASCHIPS2">TABLAS!$A$162:$D$162</definedName>
    <definedName name="EXAMENES">TABLAS!$A$129:$A$131</definedName>
    <definedName name="EXAMENES2">TABLAS!$A$129:$D$131</definedName>
    <definedName name="FORMATIVAS">TABLAS!$A$133:$A$133</definedName>
    <definedName name="FORMATIVAS2">TABLAS!$A$133:$D$133</definedName>
    <definedName name="INSTALACIONES">TABLAS!$A$135:$A$147</definedName>
    <definedName name="INSTALACIONES2">TABLAS!$A$135:$D$147</definedName>
    <definedName name="OPERADOR">TABLAS!$A$156:$A$160</definedName>
    <definedName name="OPERADOR2">TABLAS!$A$156:$D$160</definedName>
    <definedName name="RUTA">TABLAS!$A$149:$A$154</definedName>
    <definedName name="RUTA2">TABLAS!$A$149:$D$154</definedName>
    <definedName name="TIPOS">TABLAS!$A$105:$A$112</definedName>
    <definedName name="TIPOS2">TABLAS!$A$105:$C$112</definedName>
    <definedName name="TRAIL">TABLAS!$A$122:$A$127</definedName>
    <definedName name="TRAIL2">TABLAS!$A$122:$D$127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5" i="2" l="1"/>
  <c r="P47" i="1"/>
  <c r="AN173" i="2" l="1"/>
  <c r="AL173" i="2"/>
  <c r="AS173" i="2"/>
  <c r="AT173" i="2" s="1"/>
  <c r="AQ173" i="2"/>
  <c r="D157" i="2"/>
  <c r="D156" i="2"/>
  <c r="D158" i="2"/>
  <c r="D160" i="2"/>
  <c r="D159" i="2"/>
  <c r="N48" i="1" l="1"/>
  <c r="AO173" i="2"/>
  <c r="C26" i="1"/>
  <c r="C24" i="1"/>
  <c r="C22" i="1"/>
  <c r="D127" i="2"/>
  <c r="D124" i="2"/>
  <c r="D123" i="2"/>
  <c r="D122" i="2"/>
  <c r="D120" i="2"/>
  <c r="D119" i="2"/>
  <c r="D118" i="2"/>
  <c r="D117" i="2"/>
  <c r="D116" i="2"/>
  <c r="D115" i="2"/>
  <c r="A167" i="2"/>
  <c r="O172" i="2" s="1"/>
  <c r="P172" i="2" s="1"/>
  <c r="A166" i="2"/>
  <c r="D162" i="2"/>
  <c r="D144" i="2"/>
  <c r="D150" i="2"/>
  <c r="D151" i="2"/>
  <c r="D152" i="2"/>
  <c r="D153" i="2"/>
  <c r="D154" i="2"/>
  <c r="D149" i="2"/>
  <c r="D139" i="2"/>
  <c r="D142" i="2"/>
  <c r="D145" i="2"/>
  <c r="D138" i="2"/>
  <c r="D141" i="2"/>
  <c r="D147" i="2"/>
  <c r="D140" i="2"/>
  <c r="D143" i="2"/>
  <c r="D137" i="2"/>
  <c r="D136" i="2"/>
  <c r="D135" i="2"/>
  <c r="D146" i="2"/>
  <c r="D133" i="2"/>
  <c r="D131" i="2"/>
  <c r="D130" i="2"/>
  <c r="D129" i="2"/>
  <c r="D125" i="2"/>
  <c r="D126" i="2"/>
  <c r="G28" i="1"/>
  <c r="O170" i="2" l="1"/>
  <c r="AN171" i="2"/>
  <c r="AQ172" i="2"/>
  <c r="AP171" i="2"/>
  <c r="AS172" i="2"/>
  <c r="AT172" i="2" s="1"/>
  <c r="AL171" i="2"/>
  <c r="AP172" i="2"/>
  <c r="AS170" i="2"/>
  <c r="AP170" i="2"/>
  <c r="AN172" i="2"/>
  <c r="AN170" i="2"/>
  <c r="AP173" i="2"/>
  <c r="AR173" i="2" s="1"/>
  <c r="AS171" i="2"/>
  <c r="AT171" i="2" s="1"/>
  <c r="AQ170" i="2"/>
  <c r="AL172" i="2"/>
  <c r="AL170" i="2"/>
  <c r="AQ171" i="2"/>
  <c r="AK172" i="2"/>
  <c r="AK170" i="2"/>
  <c r="AK171" i="2"/>
  <c r="AK173" i="2"/>
  <c r="AM173" i="2" s="1"/>
  <c r="AG170" i="2"/>
  <c r="AI170" i="2"/>
  <c r="AG171" i="2"/>
  <c r="AI171" i="2"/>
  <c r="AG172" i="2"/>
  <c r="AI172" i="2"/>
  <c r="AG173" i="2"/>
  <c r="AI173" i="2"/>
  <c r="AF170" i="2"/>
  <c r="AF172" i="2"/>
  <c r="AF171" i="2"/>
  <c r="AH171" i="2" s="1"/>
  <c r="AF173" i="2"/>
  <c r="H172" i="2"/>
  <c r="J173" i="2"/>
  <c r="Y171" i="2"/>
  <c r="T171" i="2"/>
  <c r="T173" i="2"/>
  <c r="AA173" i="2"/>
  <c r="AD171" i="2"/>
  <c r="AD173" i="2"/>
  <c r="AE173" i="2" s="1"/>
  <c r="AB170" i="2"/>
  <c r="H171" i="2"/>
  <c r="W173" i="2"/>
  <c r="R173" i="2"/>
  <c r="H173" i="2"/>
  <c r="W171" i="2"/>
  <c r="Y172" i="2"/>
  <c r="R172" i="2"/>
  <c r="AA170" i="2"/>
  <c r="AB172" i="2"/>
  <c r="J171" i="2"/>
  <c r="W172" i="2"/>
  <c r="Y173" i="2"/>
  <c r="T172" i="2"/>
  <c r="AA171" i="2"/>
  <c r="AD170" i="2"/>
  <c r="AD172" i="2"/>
  <c r="J172" i="2"/>
  <c r="R171" i="2"/>
  <c r="AA172" i="2"/>
  <c r="AB171" i="2"/>
  <c r="AB173" i="2"/>
  <c r="V172" i="2"/>
  <c r="T170" i="2"/>
  <c r="W170" i="2"/>
  <c r="Y170" i="2"/>
  <c r="R170" i="2"/>
  <c r="V170" i="2"/>
  <c r="V171" i="2"/>
  <c r="V173" i="2"/>
  <c r="H170" i="2"/>
  <c r="J170" i="2"/>
  <c r="G171" i="2"/>
  <c r="G172" i="2"/>
  <c r="G173" i="2"/>
  <c r="G170" i="2"/>
  <c r="L173" i="2"/>
  <c r="M173" i="2"/>
  <c r="Q173" i="2"/>
  <c r="Q171" i="2"/>
  <c r="L172" i="2"/>
  <c r="L171" i="2"/>
  <c r="M171" i="2"/>
  <c r="O171" i="2"/>
  <c r="M172" i="2"/>
  <c r="Q172" i="2"/>
  <c r="Q170" i="2"/>
  <c r="M170" i="2"/>
  <c r="L170" i="2"/>
  <c r="G51" i="1"/>
  <c r="P51" i="1" s="1"/>
  <c r="G50" i="1"/>
  <c r="P50" i="1" s="1"/>
  <c r="B177" i="2"/>
  <c r="B172" i="2" l="1"/>
  <c r="E172" i="2"/>
  <c r="O57" i="1" s="1"/>
  <c r="F57" i="1" s="1"/>
  <c r="C171" i="2"/>
  <c r="C170" i="2"/>
  <c r="E170" i="2"/>
  <c r="O55" i="1" s="1"/>
  <c r="C173" i="2"/>
  <c r="B173" i="2"/>
  <c r="E171" i="2"/>
  <c r="B171" i="2"/>
  <c r="C172" i="2"/>
  <c r="B170" i="2"/>
  <c r="AR172" i="2"/>
  <c r="AH172" i="2"/>
  <c r="AC170" i="2"/>
  <c r="AR170" i="2"/>
  <c r="AT170" i="2" s="1"/>
  <c r="AM172" i="2"/>
  <c r="AO172" i="2" s="1"/>
  <c r="AR171" i="2"/>
  <c r="AC171" i="2"/>
  <c r="AM171" i="2"/>
  <c r="AO171" i="2" s="1"/>
  <c r="AM170" i="2"/>
  <c r="AO170" i="2" s="1"/>
  <c r="AC173" i="2"/>
  <c r="AC172" i="2"/>
  <c r="AH173" i="2"/>
  <c r="AH170" i="2"/>
  <c r="N171" i="2"/>
  <c r="N170" i="2"/>
  <c r="N172" i="2"/>
  <c r="N173" i="2"/>
  <c r="O56" i="1"/>
  <c r="F56" i="1" s="1"/>
  <c r="AJ171" i="2"/>
  <c r="AJ172" i="2"/>
  <c r="AJ170" i="2"/>
  <c r="AE170" i="2"/>
  <c r="X171" i="2"/>
  <c r="AJ173" i="2"/>
  <c r="X173" i="2"/>
  <c r="Z171" i="2"/>
  <c r="AE171" i="2"/>
  <c r="K173" i="2"/>
  <c r="Z173" i="2"/>
  <c r="S171" i="2"/>
  <c r="U171" i="2" s="1"/>
  <c r="X172" i="2"/>
  <c r="Z172" i="2" s="1"/>
  <c r="AE172" i="2"/>
  <c r="S173" i="2"/>
  <c r="B178" i="2"/>
  <c r="X170" i="2"/>
  <c r="Z170" i="2" s="1"/>
  <c r="P171" i="2"/>
  <c r="I171" i="2"/>
  <c r="P170" i="2"/>
  <c r="S172" i="2"/>
  <c r="U172" i="2" s="1"/>
  <c r="I173" i="2"/>
  <c r="I172" i="2"/>
  <c r="S170" i="2"/>
  <c r="U170" i="2" s="1"/>
  <c r="I170" i="2"/>
  <c r="O173" i="2"/>
  <c r="E173" i="2" s="1"/>
  <c r="U173" i="2"/>
  <c r="K32" i="1"/>
  <c r="P32" i="1" s="1"/>
  <c r="B176" i="2" s="1"/>
  <c r="D171" i="2" l="1"/>
  <c r="K172" i="2"/>
  <c r="F172" i="2" s="1"/>
  <c r="P57" i="1" s="1"/>
  <c r="D172" i="2"/>
  <c r="D173" i="2"/>
  <c r="D170" i="2"/>
  <c r="R38" i="1" s="1"/>
  <c r="R39" i="1"/>
  <c r="R40" i="1"/>
  <c r="R41" i="1"/>
  <c r="K171" i="2"/>
  <c r="F171" i="2" s="1"/>
  <c r="K170" i="2"/>
  <c r="F170" i="2" s="1"/>
  <c r="O58" i="1"/>
  <c r="F58" i="1" s="1"/>
  <c r="P173" i="2"/>
  <c r="F173" i="2" s="1"/>
  <c r="F55" i="1"/>
  <c r="P56" i="1" l="1"/>
  <c r="P55" i="1"/>
  <c r="P58" i="1"/>
  <c r="B179" i="2"/>
  <c r="P54" i="1" s="1"/>
  <c r="P59" i="1" l="1"/>
</calcChain>
</file>

<file path=xl/sharedStrings.xml><?xml version="1.0" encoding="utf-8"?>
<sst xmlns="http://schemas.openxmlformats.org/spreadsheetml/2006/main" count="195" uniqueCount="123">
  <si>
    <t>HOJA DE JUSTIFICACIÓN DE GASTOS DE CARÁCTER INDIVIDUAL</t>
  </si>
  <si>
    <t>DATOS PERSONALES:</t>
  </si>
  <si>
    <t>Nombre y apellidos:</t>
  </si>
  <si>
    <t>N.I.F.:</t>
  </si>
  <si>
    <t>Competición o actividad:</t>
  </si>
  <si>
    <t>Cargo desempeñado:</t>
  </si>
  <si>
    <t>Lugar de celebración:</t>
  </si>
  <si>
    <t>Ferrocarril</t>
  </si>
  <si>
    <t>Importe:</t>
  </si>
  <si>
    <t>Autobús</t>
  </si>
  <si>
    <t>Otros</t>
  </si>
  <si>
    <r>
      <t xml:space="preserve">Transporte regular: </t>
    </r>
    <r>
      <rPr>
        <b/>
        <vertAlign val="superscript"/>
        <sz val="10"/>
        <color theme="1"/>
        <rFont val="Arial Narrow"/>
        <family val="2"/>
      </rPr>
      <t/>
    </r>
  </si>
  <si>
    <r>
      <t xml:space="preserve">GASTOS DE LOCOMOCIÓN: </t>
    </r>
    <r>
      <rPr>
        <vertAlign val="superscript"/>
        <sz val="9"/>
        <color theme="1"/>
        <rFont val="Arial Narrow"/>
        <family val="2"/>
      </rPr>
      <t>(*) Imprescindible presentación de justificantes según normativa de liquidación de desplazamientos y gastos de viajes en vigor</t>
    </r>
  </si>
  <si>
    <t>Vehículo particular:</t>
  </si>
  <si>
    <t>Matrícula:</t>
  </si>
  <si>
    <t>Itinerario:</t>
  </si>
  <si>
    <t>Kilómetros recorridos:</t>
  </si>
  <si>
    <r>
      <t xml:space="preserve">Peajes de autopistas </t>
    </r>
    <r>
      <rPr>
        <sz val="8"/>
        <color theme="1"/>
        <rFont val="Arial"/>
        <family val="2"/>
      </rPr>
      <t>(con presentación de justificantes)</t>
    </r>
    <r>
      <rPr>
        <sz val="10"/>
        <color theme="1"/>
        <rFont val="Arial"/>
        <family val="2"/>
      </rPr>
      <t>:</t>
    </r>
  </si>
  <si>
    <t>DIETAS POR DESEMPEÑO DE ACTIVIDAD</t>
  </si>
  <si>
    <t>Actividad:</t>
  </si>
  <si>
    <t>Pernoctas:</t>
  </si>
  <si>
    <t>x</t>
  </si>
  <si>
    <t>Importe kilómetro coche particular</t>
  </si>
  <si>
    <t>Máximo por alojamiento diario</t>
  </si>
  <si>
    <r>
      <t xml:space="preserve">Por alojamiento </t>
    </r>
    <r>
      <rPr>
        <sz val="8"/>
        <color theme="1"/>
        <rFont val="Arial"/>
        <family val="2"/>
      </rPr>
      <t>(si no es facilitado por el organizador)</t>
    </r>
    <r>
      <rPr>
        <sz val="10"/>
        <color theme="1"/>
        <rFont val="Arial"/>
        <family val="2"/>
      </rPr>
      <t>:</t>
    </r>
  </si>
  <si>
    <r>
      <t>GASTOS POR MANUTENCIÓN Y ALOJAMIENTO</t>
    </r>
    <r>
      <rPr>
        <vertAlign val="superscript"/>
        <sz val="8"/>
        <color theme="1"/>
        <rFont val="Arial"/>
        <family val="2"/>
      </rPr>
      <t xml:space="preserve"> (*) Según normativa de liquidación de desplazamientos y gastos de viajes en vigor</t>
    </r>
  </si>
  <si>
    <r>
      <t xml:space="preserve">Por manutención </t>
    </r>
    <r>
      <rPr>
        <sz val="8"/>
        <color theme="1"/>
        <rFont val="Arial"/>
        <family val="2"/>
      </rPr>
      <t>(si no es facilitada por el organizador)</t>
    </r>
    <r>
      <rPr>
        <sz val="10"/>
        <color theme="1"/>
        <rFont val="Arial"/>
        <family val="2"/>
      </rPr>
      <t>:</t>
    </r>
  </si>
  <si>
    <t>Comidas</t>
  </si>
  <si>
    <t>Cenas</t>
  </si>
  <si>
    <t>Importe comida / cena</t>
  </si>
  <si>
    <t>Fecha:</t>
  </si>
  <si>
    <t>TOTAL GASTOS:</t>
  </si>
  <si>
    <t>En</t>
  </si>
  <si>
    <t>, a</t>
  </si>
  <si>
    <t>Firmado.-</t>
  </si>
  <si>
    <t>IMPORTE</t>
  </si>
  <si>
    <t>NETO A PERCIBIR:</t>
  </si>
  <si>
    <t>Aportación equipo informático propio</t>
  </si>
  <si>
    <t>Homologador Pistas - Utilización equipo informático propio</t>
  </si>
  <si>
    <t>TARIFAS DE ARBITRAJE EN PRUEBAS DE PISTA, RUTA Y CAMPO A TRAVÉS</t>
  </si>
  <si>
    <t>TARIFAS DE ARBITRAJE EN PRUEBAS DE ULTRAFONDO Y TRAIL RUNNING</t>
  </si>
  <si>
    <t>DIETAS ACTIVIDAD EN PRUEBAS DE ACCESO Y ASCENSO</t>
  </si>
  <si>
    <t>Corrección de exámenes acceso a la categoría Juez Nivel I</t>
  </si>
  <si>
    <t>Corrección de exámenes ascenso a las categorías de Juez Nivel II y Nivel III</t>
  </si>
  <si>
    <t>Examinador en aula o en pista (por jornada de examen)</t>
  </si>
  <si>
    <r>
      <t xml:space="preserve">DIETAS </t>
    </r>
    <r>
      <rPr>
        <b/>
        <sz val="10"/>
        <color rgb="FF000000"/>
        <rFont val="Arial"/>
        <family val="2"/>
      </rPr>
      <t>ACTIVIDADES DE FORMACIÓN</t>
    </r>
  </si>
  <si>
    <t>DIETAS HOMOLOGACIÓN INSTALACIONES ATLÉTICAS</t>
  </si>
  <si>
    <t>Homologador Adjunto (Pista cubierta o aire libre 8 calles o 6 con doble cola)</t>
  </si>
  <si>
    <t>Homologador -Informe conjunto- (Pista cubierta o aire libre 8 calles o 6 con 2 colas)</t>
  </si>
  <si>
    <t>Homologador Adjunto (Pista aire libre 6 calles y una cola)</t>
  </si>
  <si>
    <t>Homologador -Informe conjunto- (Pista aire libre 6 calles y una cola)</t>
  </si>
  <si>
    <t>Homologador Adjunto (Pistas sin anillo -instalaciones singulares-)</t>
  </si>
  <si>
    <t>Homologador -Informe conjunto- (Pistas sin anillo -instalaciones singulares-)</t>
  </si>
  <si>
    <t>Homologador (Visita extra, un día completo)</t>
  </si>
  <si>
    <t>Homologador (Visita extra, media jornada)</t>
  </si>
  <si>
    <t>Emisión del informe de instalación con categoría World Athletics</t>
  </si>
  <si>
    <t>DIETAS HOMOLOGACIÓN CIRCUITOS DE RUTA</t>
  </si>
  <si>
    <t>Homologador circuito ruta (hasta Media Maratón)</t>
  </si>
  <si>
    <t>Homologador circuito ruta (hasta Media Maratón, solicitud con menos de 40 días)</t>
  </si>
  <si>
    <t>Homologador circuito ruta (superior Media Maratón)</t>
  </si>
  <si>
    <t>Homologador circuito ruta (superior Media Maratón, solicitud menos de 40 días)</t>
  </si>
  <si>
    <r>
      <t xml:space="preserve">DIETAS HOMOLOGACIÓN EMPRESAS Y EQUIPOS </t>
    </r>
    <r>
      <rPr>
        <b/>
        <sz val="10"/>
        <color rgb="FF000000"/>
        <rFont val="Arial"/>
        <family val="2"/>
      </rPr>
      <t>CRONOMETRAJE CHIPS</t>
    </r>
  </si>
  <si>
    <t>Homologador empresas o equipos cronometraje con transpondedor</t>
  </si>
  <si>
    <t>Tipo de actividad</t>
  </si>
  <si>
    <t>EXAMENES</t>
  </si>
  <si>
    <t>FORMATIVAS</t>
  </si>
  <si>
    <t>ARBITRAJE</t>
  </si>
  <si>
    <t>TRAIL</t>
  </si>
  <si>
    <t>RUTA</t>
  </si>
  <si>
    <t>EMPRESASCHIPS</t>
  </si>
  <si>
    <t>INSTALACIONES</t>
  </si>
  <si>
    <t>Sesiones:</t>
  </si>
  <si>
    <t>FORMATIVAS2</t>
  </si>
  <si>
    <t>TRAIL2</t>
  </si>
  <si>
    <t>RUTA2</t>
  </si>
  <si>
    <t>INSTALACIONES2</t>
  </si>
  <si>
    <t xml:space="preserve">Actividad docente </t>
  </si>
  <si>
    <t>Importe actividad 1</t>
  </si>
  <si>
    <t>SESIONES</t>
  </si>
  <si>
    <t>TOTAL</t>
  </si>
  <si>
    <t>%IRPF</t>
  </si>
  <si>
    <t>IRPF</t>
  </si>
  <si>
    <t>TOTALES</t>
  </si>
  <si>
    <t>Importe actividad 2</t>
  </si>
  <si>
    <t>Importe actividad 3</t>
  </si>
  <si>
    <t>Importe actividad 4</t>
  </si>
  <si>
    <t>a.- Sesión de hasta 5 horas de competición</t>
  </si>
  <si>
    <t>b.- Sesión de entre 5 y 7 horas de competición</t>
  </si>
  <si>
    <t>c.- Sesión de entre 7 y 10 horas de competición</t>
  </si>
  <si>
    <t>d.- Sesión de entre 10 y 12 horas de competición</t>
  </si>
  <si>
    <t xml:space="preserve">e.- Sesión de más de 12 horas de competición </t>
  </si>
  <si>
    <t>f.- Participación en reunión técnica presencial el día previo*</t>
  </si>
  <si>
    <t>DESPLAZAMIENTO</t>
  </si>
  <si>
    <t>PERNOCTAS</t>
  </si>
  <si>
    <t>COMIDAS</t>
  </si>
  <si>
    <t>TOTAL GASTOS</t>
  </si>
  <si>
    <t>EXAMENES2</t>
  </si>
  <si>
    <t>d.- Sesión de entre 10 y 14 horas de competición</t>
  </si>
  <si>
    <t xml:space="preserve">e.- Sesión de más de 14 horas de competición </t>
  </si>
  <si>
    <t>Homologador Principal (Pista aire libre 6 calles y una cola)</t>
  </si>
  <si>
    <t>Homologador Principal (Pista cubierta o aire libre 8 calles o 6 con doble cola)</t>
  </si>
  <si>
    <t>Homologador Principal (Pistas sin anillo -instalaciones singulares-)</t>
  </si>
  <si>
    <t>EMPRESASCHIPS2</t>
  </si>
  <si>
    <t>ARBITRAJE2</t>
  </si>
  <si>
    <t>a.- Arbitraje en pruebas de pista, ruta y campo a través</t>
  </si>
  <si>
    <t>b.- Arbitraje en pruebas de ultrafondo y trail running</t>
  </si>
  <si>
    <t>c.- Actividades de formación</t>
  </si>
  <si>
    <r>
      <t>d.- A</t>
    </r>
    <r>
      <rPr>
        <sz val="10"/>
        <color rgb="FF000000"/>
        <rFont val="Arial"/>
        <family val="2"/>
      </rPr>
      <t>ctividad en pruebas de acceso y ascenso</t>
    </r>
  </si>
  <si>
    <t>e.- Homologación circuitos de ruta</t>
  </si>
  <si>
    <t>f.- Homologación instalaciones atléticas</t>
  </si>
  <si>
    <t>Homologador circuito ruta (hasta 10 Kmts.)</t>
  </si>
  <si>
    <t>Homologador circuito ruta (hasta 10 Kmts., solicitud con menos de 40 días)</t>
  </si>
  <si>
    <t>h.- Homologación empresas y equipos cronometraje chips</t>
  </si>
  <si>
    <t>OPERADOR</t>
  </si>
  <si>
    <t>OPERADOR2</t>
  </si>
  <si>
    <t>g.- Operador RFEA y arbitraje</t>
  </si>
  <si>
    <t>Operador RFEA (día de montaje o competición)</t>
  </si>
  <si>
    <t>Operador RFEA (día de viaje)</t>
  </si>
  <si>
    <t>OPERADOR RFEA CON ARBITRAJE</t>
  </si>
  <si>
    <t>Arbitraje - Sesión de hasta 5 horas de competición</t>
  </si>
  <si>
    <t>Arbitraje - Sesión de entre 5 y 7 horas de competición</t>
  </si>
  <si>
    <t>Arbitraje - Sesión de entre 7 y 10 horas de competición</t>
  </si>
  <si>
    <t>v10.3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</si>
</sst>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164" formatCode="#,##0.00\ &quot;€&quot;"/>
    <numFmt numFmtId="165" formatCode="0&quot; Kmts.&quot;"/>
    <numFmt numFmtId="166" formatCode="&quot;  x   &quot;0.00&quot;  € / Km&quot;"/>
    <numFmt numFmtId="167" formatCode="0.00&quot; € / Noche&quot;"/>
    <numFmt numFmtId="168" formatCode="dd\.mm\.yy"/>
    <numFmt numFmtId="169" formatCode="[$-C0A]d\ &quot;de&quot;\ mmmm\ &quot;de&quot;\ yyyy;@"/>
    <numFmt numFmtId="170" formatCode="0%&quot;)&quot;"/>
    <numFmt numFmtId="171" formatCode="#,##0\ _€"/>
    <numFmt numFmtId="172" formatCode="&quot;    &quot;0.00&quot;  € / Comida&quot;"/>
    <numFmt numFmtId="173" formatCode="&quot;    &quot;0.00&quot;  € / Cena&quot;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 Narrow"/>
      <family val="2"/>
    </font>
    <font>
      <vertAlign val="superscript"/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 Narrow"/>
      <family val="2"/>
    </font>
    <font>
      <vertAlign val="superscript"/>
      <sz val="8"/>
      <color theme="1"/>
      <name val="Arial"/>
      <family val="2"/>
    </font>
    <font>
      <sz val="6.5"/>
      <color rgb="FF262626"/>
      <name val="Helvetica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sz val="7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sz val="4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164" fontId="15" fillId="2" borderId="0" xfId="0" applyNumberFormat="1" applyFont="1" applyFill="1" applyAlignment="1">
      <alignment vertical="center"/>
    </xf>
    <xf numFmtId="0" fontId="1" fillId="0" borderId="2" xfId="0" applyFont="1" applyBorder="1" applyAlignment="1">
      <alignment vertical="center" wrapText="1"/>
    </xf>
    <xf numFmtId="8" fontId="1" fillId="0" borderId="2" xfId="0" applyNumberFormat="1" applyFont="1" applyBorder="1" applyAlignment="1">
      <alignment horizontal="right" vertical="center" wrapText="1"/>
    </xf>
    <xf numFmtId="10" fontId="15" fillId="2" borderId="2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164" fontId="18" fillId="2" borderId="0" xfId="0" applyNumberFormat="1" applyFont="1" applyFill="1" applyAlignment="1">
      <alignment vertical="center"/>
    </xf>
    <xf numFmtId="0" fontId="15" fillId="2" borderId="2" xfId="0" applyFont="1" applyFill="1" applyBorder="1" applyAlignment="1">
      <alignment vertical="center"/>
    </xf>
    <xf numFmtId="171" fontId="15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0" fontId="15" fillId="2" borderId="2" xfId="0" applyNumberFormat="1" applyFont="1" applyFill="1" applyBorder="1" applyAlignment="1">
      <alignment vertical="center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170" fontId="22" fillId="0" borderId="0" xfId="0" applyNumberFormat="1" applyFont="1" applyAlignment="1">
      <alignment horizontal="left" vertical="center"/>
    </xf>
    <xf numFmtId="8" fontId="1" fillId="0" borderId="0" xfId="0" applyNumberFormat="1" applyFont="1" applyAlignment="1">
      <alignment horizontal="right" vertical="center" wrapText="1"/>
    </xf>
    <xf numFmtId="10" fontId="15" fillId="2" borderId="0" xfId="0" applyNumberFormat="1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164" fontId="11" fillId="0" borderId="1" xfId="0" applyNumberFormat="1" applyFont="1" applyBorder="1" applyAlignment="1">
      <alignment horizontal="right" vertical="center" indent="1"/>
    </xf>
    <xf numFmtId="0" fontId="14" fillId="0" borderId="0" xfId="0" applyFont="1" applyAlignment="1">
      <alignment horizontal="left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164" fontId="20" fillId="0" borderId="5" xfId="0" applyNumberFormat="1" applyFont="1" applyBorder="1" applyAlignment="1">
      <alignment horizontal="right" vertical="center" indent="2"/>
    </xf>
    <xf numFmtId="164" fontId="20" fillId="0" borderId="1" xfId="0" applyNumberFormat="1" applyFont="1" applyBorder="1" applyAlignment="1">
      <alignment horizontal="right" vertical="center" indent="2"/>
    </xf>
    <xf numFmtId="0" fontId="1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 indent="2"/>
    </xf>
    <xf numFmtId="0" fontId="1" fillId="0" borderId="4" xfId="0" applyFont="1" applyBorder="1" applyAlignment="1">
      <alignment horizontal="center" vertical="center"/>
    </xf>
    <xf numFmtId="167" fontId="4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69" fontId="11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164" fontId="21" fillId="0" borderId="1" xfId="0" applyNumberFormat="1" applyFont="1" applyBorder="1" applyAlignment="1">
      <alignment horizontal="right" vertical="center" indent="2"/>
    </xf>
    <xf numFmtId="173" fontId="9" fillId="0" borderId="0" xfId="0" applyNumberFormat="1" applyFont="1" applyAlignment="1">
      <alignment horizontal="left" indent="2"/>
    </xf>
    <xf numFmtId="172" fontId="9" fillId="0" borderId="0" xfId="0" applyNumberFormat="1" applyFont="1" applyAlignment="1">
      <alignment horizontal="left" indent="2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166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right" vertical="center" indent="2"/>
      <protection locked="0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68" fontId="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9" fillId="0" borderId="1" xfId="0" applyFont="1" applyBorder="1" applyAlignment="1" applyProtection="1">
      <alignment horizontal="center" vertical="center"/>
      <protection locked="0"/>
    </xf>
    <xf numFmtId="164" fontId="15" fillId="2" borderId="2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164" fontId="15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border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  <dxf>
      <border>
        <bottom/>
        <vertical/>
        <horizontal/>
      </border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</xdr:colOff>
      <xdr:row>10</xdr:row>
      <xdr:rowOff>73269</xdr:rowOff>
    </xdr:from>
    <xdr:to>
      <xdr:col>19</xdr:col>
      <xdr:colOff>131884</xdr:colOff>
      <xdr:row>16</xdr:row>
      <xdr:rowOff>53340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8041" y="1321044"/>
          <a:ext cx="5836968" cy="93257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245196</xdr:colOff>
      <xdr:row>19</xdr:row>
      <xdr:rowOff>123197</xdr:rowOff>
    </xdr:from>
    <xdr:to>
      <xdr:col>19</xdr:col>
      <xdr:colOff>132849</xdr:colOff>
      <xdr:row>33</xdr:row>
      <xdr:rowOff>131884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5196" y="3063735"/>
          <a:ext cx="6012961" cy="2162803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2321</xdr:colOff>
      <xdr:row>36</xdr:row>
      <xdr:rowOff>70641</xdr:rowOff>
    </xdr:from>
    <xdr:to>
      <xdr:col>19</xdr:col>
      <xdr:colOff>133814</xdr:colOff>
      <xdr:row>41</xdr:row>
      <xdr:rowOff>68580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4721" y="4977921"/>
          <a:ext cx="5770293" cy="79041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16531</xdr:colOff>
      <xdr:row>44</xdr:row>
      <xdr:rowOff>86797</xdr:rowOff>
    </xdr:from>
    <xdr:to>
      <xdr:col>19</xdr:col>
      <xdr:colOff>145659</xdr:colOff>
      <xdr:row>51</xdr:row>
      <xdr:rowOff>111236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4186" y="5909528"/>
          <a:ext cx="5773183" cy="1059708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0</xdr:col>
      <xdr:colOff>994</xdr:colOff>
      <xdr:row>0</xdr:row>
      <xdr:rowOff>0</xdr:rowOff>
    </xdr:from>
    <xdr:to>
      <xdr:col>19</xdr:col>
      <xdr:colOff>173264</xdr:colOff>
      <xdr:row>6</xdr:row>
      <xdr:rowOff>16504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053295-CD6F-4C06-867C-73E6061AB5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338"/>
        <a:stretch/>
      </xdr:blipFill>
      <xdr:spPr>
        <a:xfrm>
          <a:off x="994" y="0"/>
          <a:ext cx="6087386" cy="778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33793</xdr:rowOff>
    </xdr:from>
    <xdr:to>
      <xdr:col>19</xdr:col>
      <xdr:colOff>170452</xdr:colOff>
      <xdr:row>73</xdr:row>
      <xdr:rowOff>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086C479-65E6-4005-8A2D-10F7EFC05A4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32073"/>
          <a:ext cx="6096000" cy="514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FF00"/>
  </sheetPr>
  <dimension ref="A1:T73"/>
  <sheetViews>
    <sheetView showGridLines="0" tabSelected="1" zoomScaleNormal="100" workbookViewId="0">
      <selection activeCell="F12" sqref="F12:L12"/>
    </sheetView>
  </sheetViews>
  <sheetFormatPr baseColWidth="10" defaultColWidth="4.5546875" defaultRowHeight="12" customHeight="1" x14ac:dyDescent="0.3"/>
  <cols>
    <col min="1" max="1" width="3.5546875" style="1" bestFit="1" customWidth="1"/>
    <col min="2" max="6" width="4.5546875" style="1"/>
    <col min="7" max="7" width="6.6640625" style="1" customWidth="1"/>
    <col min="8" max="8" width="3.33203125" style="1" bestFit="1" customWidth="1"/>
    <col min="9" max="14" width="4.5546875" style="1"/>
    <col min="15" max="15" width="4.44140625" style="1" bestFit="1" customWidth="1"/>
    <col min="16" max="16384" width="4.5546875" style="1"/>
  </cols>
  <sheetData>
    <row r="1" spans="2:19" ht="11.1" customHeight="1" x14ac:dyDescent="0.3"/>
    <row r="2" spans="2:19" ht="11.1" customHeight="1" x14ac:dyDescent="0.3"/>
    <row r="3" spans="2:19" ht="11.1" customHeight="1" x14ac:dyDescent="0.3"/>
    <row r="4" spans="2:19" ht="11.1" customHeight="1" x14ac:dyDescent="0.3"/>
    <row r="5" spans="2:19" ht="11.1" customHeight="1" x14ac:dyDescent="0.3"/>
    <row r="6" spans="2:19" ht="6" customHeight="1" x14ac:dyDescent="0.3"/>
    <row r="7" spans="2:19" ht="6.6" customHeight="1" x14ac:dyDescent="0.3"/>
    <row r="8" spans="2:19" ht="13.2" x14ac:dyDescent="0.3">
      <c r="B8" s="57" t="s">
        <v>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2:19" ht="6" customHeight="1" x14ac:dyDescent="0.3"/>
    <row r="10" spans="2:19" ht="13.2" x14ac:dyDescent="0.3">
      <c r="B10" s="49" t="s">
        <v>1</v>
      </c>
      <c r="C10" s="49"/>
      <c r="D10" s="49"/>
      <c r="E10" s="49"/>
      <c r="F10" s="49"/>
    </row>
    <row r="11" spans="2:19" ht="8.1" customHeight="1" x14ac:dyDescent="0.3"/>
    <row r="12" spans="2:19" ht="13.8" x14ac:dyDescent="0.3">
      <c r="B12" s="50" t="s">
        <v>2</v>
      </c>
      <c r="C12" s="50"/>
      <c r="D12" s="50"/>
      <c r="E12" s="50"/>
      <c r="F12" s="51"/>
      <c r="G12" s="51"/>
      <c r="H12" s="51"/>
      <c r="I12" s="51"/>
      <c r="J12" s="51"/>
      <c r="K12" s="51"/>
      <c r="L12" s="51"/>
      <c r="M12" s="58" t="s">
        <v>3</v>
      </c>
      <c r="N12" s="58"/>
      <c r="O12" s="51"/>
      <c r="P12" s="51"/>
      <c r="Q12" s="51"/>
      <c r="R12" s="51"/>
      <c r="S12" s="51"/>
    </row>
    <row r="13" spans="2:19" ht="13.8" x14ac:dyDescent="0.3">
      <c r="B13" s="50" t="s">
        <v>63</v>
      </c>
      <c r="C13" s="50"/>
      <c r="D13" s="50"/>
      <c r="E13" s="50"/>
      <c r="F13" s="50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2:19" ht="13.8" x14ac:dyDescent="0.3">
      <c r="B14" s="50" t="s">
        <v>4</v>
      </c>
      <c r="C14" s="50"/>
      <c r="D14" s="50"/>
      <c r="E14" s="50"/>
      <c r="F14" s="50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2:19" ht="13.8" x14ac:dyDescent="0.3">
      <c r="B15" s="50" t="s">
        <v>6</v>
      </c>
      <c r="C15" s="50"/>
      <c r="D15" s="50"/>
      <c r="E15" s="50"/>
      <c r="F15" s="50"/>
      <c r="G15" s="59"/>
      <c r="H15" s="59"/>
      <c r="I15" s="59"/>
      <c r="J15" s="59"/>
      <c r="K15" s="59"/>
      <c r="L15" s="59"/>
      <c r="M15" s="54" t="s">
        <v>30</v>
      </c>
      <c r="N15" s="54"/>
      <c r="O15" s="60"/>
      <c r="P15" s="60"/>
      <c r="Q15" s="60"/>
      <c r="R15" s="60"/>
      <c r="S15" s="60"/>
    </row>
    <row r="16" spans="2:19" ht="13.8" x14ac:dyDescent="0.3">
      <c r="B16" s="50" t="s">
        <v>5</v>
      </c>
      <c r="C16" s="50"/>
      <c r="D16" s="50"/>
      <c r="E16" s="50"/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2:19" ht="7.2" customHeight="1" x14ac:dyDescent="0.3"/>
    <row r="18" spans="2:19" ht="3.9" customHeight="1" x14ac:dyDescent="0.3"/>
    <row r="19" spans="2:19" ht="14.4" x14ac:dyDescent="0.3">
      <c r="B19" s="49" t="s">
        <v>12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</row>
    <row r="20" spans="2:19" ht="5.0999999999999996" customHeight="1" x14ac:dyDescent="0.3"/>
    <row r="21" spans="2:19" ht="15.9" customHeight="1" x14ac:dyDescent="0.3">
      <c r="B21" s="50" t="s">
        <v>11</v>
      </c>
      <c r="C21" s="50"/>
      <c r="D21" s="50"/>
      <c r="E21" s="50"/>
      <c r="F21" s="50"/>
    </row>
    <row r="22" spans="2:19" ht="13.8" x14ac:dyDescent="0.3">
      <c r="C22" s="4" t="str">
        <f>IF(P22="","","X")</f>
        <v/>
      </c>
      <c r="E22" s="1" t="s">
        <v>7</v>
      </c>
      <c r="G22" s="3"/>
      <c r="H22" s="3"/>
      <c r="I22" s="3"/>
      <c r="J22" s="3"/>
      <c r="K22" s="3"/>
      <c r="L22" s="3"/>
      <c r="M22" s="3"/>
      <c r="N22" s="37" t="s">
        <v>8</v>
      </c>
      <c r="O22" s="37"/>
      <c r="P22" s="56"/>
      <c r="Q22" s="56"/>
      <c r="R22" s="56"/>
      <c r="S22" s="56"/>
    </row>
    <row r="23" spans="2:19" ht="3" customHeight="1" x14ac:dyDescent="0.3"/>
    <row r="24" spans="2:19" ht="13.8" x14ac:dyDescent="0.3">
      <c r="C24" s="4" t="str">
        <f>IF(P24="","","X")</f>
        <v/>
      </c>
      <c r="E24" s="1" t="s">
        <v>9</v>
      </c>
      <c r="G24" s="3"/>
      <c r="H24" s="3"/>
      <c r="I24" s="3"/>
      <c r="J24" s="3"/>
      <c r="K24" s="3"/>
      <c r="L24" s="3"/>
      <c r="M24" s="3"/>
      <c r="N24" s="37" t="s">
        <v>8</v>
      </c>
      <c r="O24" s="37"/>
      <c r="P24" s="56"/>
      <c r="Q24" s="56"/>
      <c r="R24" s="56"/>
      <c r="S24" s="56"/>
    </row>
    <row r="25" spans="2:19" ht="3" customHeight="1" x14ac:dyDescent="0.3"/>
    <row r="26" spans="2:19" ht="13.8" x14ac:dyDescent="0.3">
      <c r="C26" s="4" t="str">
        <f>IF(P26="","","X")</f>
        <v/>
      </c>
      <c r="E26" s="1" t="s">
        <v>10</v>
      </c>
      <c r="G26" s="51"/>
      <c r="H26" s="51"/>
      <c r="I26" s="51"/>
      <c r="J26" s="51"/>
      <c r="K26" s="51"/>
      <c r="L26" s="51"/>
      <c r="M26" s="51"/>
      <c r="N26" s="37" t="s">
        <v>8</v>
      </c>
      <c r="O26" s="37"/>
      <c r="P26" s="56"/>
      <c r="Q26" s="56"/>
      <c r="R26" s="56"/>
      <c r="S26" s="56"/>
    </row>
    <row r="28" spans="2:19" ht="13.8" x14ac:dyDescent="0.3">
      <c r="B28" s="50" t="s">
        <v>13</v>
      </c>
      <c r="C28" s="50"/>
      <c r="D28" s="50"/>
      <c r="E28" s="50"/>
      <c r="F28" s="50"/>
      <c r="G28" s="4" t="str">
        <f>IF(M28="","","X")</f>
        <v/>
      </c>
      <c r="I28" s="54" t="s">
        <v>14</v>
      </c>
      <c r="J28" s="54"/>
      <c r="K28" s="54"/>
      <c r="L28" s="54"/>
      <c r="M28" s="55"/>
      <c r="N28" s="55"/>
      <c r="O28" s="55"/>
      <c r="P28" s="55"/>
    </row>
    <row r="29" spans="2:19" ht="3" customHeight="1" x14ac:dyDescent="0.3"/>
    <row r="30" spans="2:19" ht="13.8" x14ac:dyDescent="0.3">
      <c r="B30" s="50" t="s">
        <v>15</v>
      </c>
      <c r="C30" s="50"/>
      <c r="D30" s="50"/>
      <c r="E30" s="50"/>
      <c r="F30" s="5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</row>
    <row r="31" spans="2:19" ht="3" customHeight="1" x14ac:dyDescent="0.3"/>
    <row r="32" spans="2:19" ht="13.8" x14ac:dyDescent="0.2">
      <c r="C32" s="31" t="s">
        <v>16</v>
      </c>
      <c r="D32" s="31"/>
      <c r="E32" s="31"/>
      <c r="F32" s="31"/>
      <c r="G32" s="31"/>
      <c r="H32" s="52"/>
      <c r="I32" s="52"/>
      <c r="J32" s="52"/>
      <c r="K32" s="53">
        <f>TABLAS!B98</f>
        <v>0.26</v>
      </c>
      <c r="L32" s="53"/>
      <c r="M32" s="53"/>
      <c r="N32" s="37" t="s">
        <v>8</v>
      </c>
      <c r="O32" s="37"/>
      <c r="P32" s="38" t="str">
        <f>IF(H32="","",H32*K32)</f>
        <v/>
      </c>
      <c r="Q32" s="38"/>
      <c r="R32" s="38"/>
      <c r="S32" s="38"/>
    </row>
    <row r="33" spans="2:19" ht="13.8" x14ac:dyDescent="0.3">
      <c r="C33" s="31" t="s">
        <v>17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7" t="s">
        <v>8</v>
      </c>
      <c r="O33" s="37"/>
      <c r="P33" s="56"/>
      <c r="Q33" s="56"/>
      <c r="R33" s="56"/>
      <c r="S33" s="56"/>
    </row>
    <row r="34" spans="2:19" ht="9.6" customHeight="1" x14ac:dyDescent="0.3"/>
    <row r="35" spans="2:19" ht="5.0999999999999996" customHeight="1" x14ac:dyDescent="0.3"/>
    <row r="36" spans="2:19" ht="12" customHeight="1" x14ac:dyDescent="0.3">
      <c r="B36" s="49" t="s">
        <v>18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2:19" ht="9.6" customHeight="1" x14ac:dyDescent="0.3"/>
    <row r="38" spans="2:19" ht="13.2" x14ac:dyDescent="0.2">
      <c r="B38" s="50" t="s">
        <v>71</v>
      </c>
      <c r="C38" s="50"/>
      <c r="D38" s="22"/>
      <c r="E38" s="61" t="s">
        <v>19</v>
      </c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33" t="s">
        <v>8</v>
      </c>
      <c r="Q38" s="33"/>
      <c r="R38" s="28" t="str">
        <f>IF(G38="","",TABLAS!D170)</f>
        <v/>
      </c>
      <c r="S38" s="28"/>
    </row>
    <row r="39" spans="2:19" ht="13.2" x14ac:dyDescent="0.2">
      <c r="B39" s="50" t="s">
        <v>71</v>
      </c>
      <c r="C39" s="50"/>
      <c r="D39" s="22"/>
      <c r="E39" s="61" t="s">
        <v>19</v>
      </c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33" t="s">
        <v>8</v>
      </c>
      <c r="Q39" s="33"/>
      <c r="R39" s="28" t="str">
        <f>IF(G39="","",TABLAS!D171)</f>
        <v/>
      </c>
      <c r="S39" s="28"/>
    </row>
    <row r="40" spans="2:19" ht="13.2" x14ac:dyDescent="0.2">
      <c r="B40" s="50" t="s">
        <v>71</v>
      </c>
      <c r="C40" s="50"/>
      <c r="D40" s="22"/>
      <c r="E40" s="61" t="s">
        <v>19</v>
      </c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33" t="s">
        <v>8</v>
      </c>
      <c r="Q40" s="33"/>
      <c r="R40" s="28" t="str">
        <f>IF(G40="","",TABLAS!D172)</f>
        <v/>
      </c>
      <c r="S40" s="28"/>
    </row>
    <row r="41" spans="2:19" ht="13.2" x14ac:dyDescent="0.2">
      <c r="B41" s="50" t="s">
        <v>71</v>
      </c>
      <c r="C41" s="50"/>
      <c r="D41" s="22"/>
      <c r="E41" s="61" t="s">
        <v>19</v>
      </c>
      <c r="F41" s="61"/>
      <c r="G41" s="62"/>
      <c r="H41" s="62"/>
      <c r="I41" s="62"/>
      <c r="J41" s="62"/>
      <c r="K41" s="62"/>
      <c r="L41" s="62"/>
      <c r="M41" s="62"/>
      <c r="N41" s="62"/>
      <c r="O41" s="62"/>
      <c r="P41" s="33" t="s">
        <v>8</v>
      </c>
      <c r="Q41" s="33"/>
      <c r="R41" s="28" t="str">
        <f>IF(G41="","",TABLAS!D173)</f>
        <v/>
      </c>
      <c r="S41" s="28"/>
    </row>
    <row r="42" spans="2:19" ht="9.9" customHeight="1" x14ac:dyDescent="0.3"/>
    <row r="43" spans="2:19" ht="6" customHeight="1" x14ac:dyDescent="0.3"/>
    <row r="44" spans="2:19" ht="13.2" x14ac:dyDescent="0.3">
      <c r="B44" s="6" t="s">
        <v>25</v>
      </c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2:19" ht="8.1" customHeight="1" x14ac:dyDescent="0.3"/>
    <row r="46" spans="2:19" ht="13.2" x14ac:dyDescent="0.3">
      <c r="B46" s="31" t="s">
        <v>24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2:19" ht="13.8" x14ac:dyDescent="0.3">
      <c r="B47" s="29" t="s">
        <v>20</v>
      </c>
      <c r="C47" s="29"/>
      <c r="D47" s="30"/>
      <c r="E47" s="30"/>
      <c r="F47" s="5" t="s">
        <v>21</v>
      </c>
      <c r="G47" s="40"/>
      <c r="H47" s="40"/>
      <c r="I47" s="40"/>
      <c r="K47" s="39"/>
      <c r="L47" s="39"/>
      <c r="M47" s="39"/>
      <c r="N47" s="37" t="s">
        <v>8</v>
      </c>
      <c r="O47" s="37"/>
      <c r="P47" s="38" t="str">
        <f>IF(G47="","",IF(D47="","",G47*D47))</f>
        <v/>
      </c>
      <c r="Q47" s="38"/>
      <c r="R47" s="38"/>
      <c r="S47" s="38"/>
    </row>
    <row r="48" spans="2:19" ht="6" customHeight="1" x14ac:dyDescent="0.3">
      <c r="N48" s="32" t="str">
        <f>IF(G47&gt;TABLAS!B99,"Se hace constar, a título informativo, que el importe consignado en este apartado, supera el máximo establecido en el R.D. 462/2002 de 24 de Mayo","")</f>
        <v/>
      </c>
      <c r="O48" s="32"/>
      <c r="P48" s="32"/>
      <c r="Q48" s="32"/>
      <c r="R48" s="32"/>
      <c r="S48" s="32"/>
    </row>
    <row r="49" spans="2:19" ht="13.2" x14ac:dyDescent="0.3">
      <c r="B49" s="31" t="s">
        <v>26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N49" s="32"/>
      <c r="O49" s="32"/>
      <c r="P49" s="32"/>
      <c r="Q49" s="32"/>
      <c r="R49" s="32"/>
      <c r="S49" s="32"/>
    </row>
    <row r="50" spans="2:19" ht="13.8" x14ac:dyDescent="0.2">
      <c r="B50" s="29" t="s">
        <v>27</v>
      </c>
      <c r="C50" s="29"/>
      <c r="D50" s="30"/>
      <c r="E50" s="30"/>
      <c r="F50" s="5" t="s">
        <v>21</v>
      </c>
      <c r="G50" s="48">
        <f>TABLAS!B101</f>
        <v>18.7</v>
      </c>
      <c r="H50" s="48"/>
      <c r="I50" s="48"/>
      <c r="J50" s="48"/>
      <c r="K50" s="39"/>
      <c r="L50" s="39"/>
      <c r="M50" s="39"/>
      <c r="N50" s="37" t="s">
        <v>8</v>
      </c>
      <c r="O50" s="37"/>
      <c r="P50" s="38" t="str">
        <f>IF(D50="","",D50*G50)</f>
        <v/>
      </c>
      <c r="Q50" s="38"/>
      <c r="R50" s="38"/>
      <c r="S50" s="38"/>
    </row>
    <row r="51" spans="2:19" ht="13.8" x14ac:dyDescent="0.2">
      <c r="B51" s="29" t="s">
        <v>28</v>
      </c>
      <c r="C51" s="29"/>
      <c r="D51" s="30"/>
      <c r="E51" s="30"/>
      <c r="F51" s="5" t="s">
        <v>21</v>
      </c>
      <c r="G51" s="47">
        <f>TABLAS!B101</f>
        <v>18.7</v>
      </c>
      <c r="H51" s="47"/>
      <c r="I51" s="47"/>
      <c r="J51" s="47"/>
      <c r="K51" s="39"/>
      <c r="L51" s="39"/>
      <c r="M51" s="39"/>
      <c r="N51" s="37" t="s">
        <v>8</v>
      </c>
      <c r="O51" s="37"/>
      <c r="P51" s="38" t="str">
        <f>IF(D51="","",D51*G51)</f>
        <v/>
      </c>
      <c r="Q51" s="38"/>
      <c r="R51" s="38"/>
      <c r="S51" s="38"/>
    </row>
    <row r="52" spans="2:19" ht="13.2" x14ac:dyDescent="0.3"/>
    <row r="53" spans="2:19" ht="5.0999999999999996" customHeight="1" x14ac:dyDescent="0.3"/>
    <row r="54" spans="2:19" ht="12" customHeight="1" x14ac:dyDescent="0.3">
      <c r="F54" s="23"/>
      <c r="G54" s="23"/>
      <c r="H54" s="23"/>
      <c r="I54" s="23"/>
      <c r="J54" s="34" t="s">
        <v>31</v>
      </c>
      <c r="K54" s="34"/>
      <c r="L54" s="34"/>
      <c r="M54" s="34"/>
      <c r="N54" s="34"/>
      <c r="P54" s="36" t="str">
        <f>IF(TABLAS!B179="","",IF(TABLAS!B179=0,"",TABLAS!B179))</f>
        <v/>
      </c>
      <c r="Q54" s="36"/>
      <c r="R54" s="36"/>
      <c r="S54" s="36"/>
    </row>
    <row r="55" spans="2:19" ht="12" customHeight="1" x14ac:dyDescent="0.3">
      <c r="F55" s="34" t="str">
        <f>IF(O55="","","RETENCIÓN IRPF (sobre dietas")</f>
        <v/>
      </c>
      <c r="G55" s="34"/>
      <c r="H55" s="34"/>
      <c r="I55" s="34"/>
      <c r="J55" s="34"/>
      <c r="K55" s="34"/>
      <c r="L55" s="34"/>
      <c r="M55" s="34"/>
      <c r="N55" s="34"/>
      <c r="O55" s="24" t="str">
        <f>IF(TABLAS!E170="","",TABLAS!E170)</f>
        <v/>
      </c>
      <c r="P55" s="35" t="str">
        <f>IF(TABLAS!F170="","",TABLAS!F170)</f>
        <v/>
      </c>
      <c r="Q55" s="35"/>
      <c r="R55" s="35"/>
      <c r="S55" s="35"/>
    </row>
    <row r="56" spans="2:19" ht="12" customHeight="1" x14ac:dyDescent="0.3">
      <c r="F56" s="34" t="str">
        <f>IF(O56="","","RETENCIÓN IRPF (sobre dietas")</f>
        <v/>
      </c>
      <c r="G56" s="34"/>
      <c r="H56" s="34"/>
      <c r="I56" s="34"/>
      <c r="J56" s="34"/>
      <c r="K56" s="34"/>
      <c r="L56" s="34"/>
      <c r="M56" s="34"/>
      <c r="N56" s="34"/>
      <c r="O56" s="24" t="str">
        <f>IF(TABLAS!E171="","",TABLAS!E171)</f>
        <v/>
      </c>
      <c r="P56" s="35" t="str">
        <f>IF(TABLAS!F171="","",TABLAS!F171)</f>
        <v/>
      </c>
      <c r="Q56" s="35"/>
      <c r="R56" s="35"/>
      <c r="S56" s="35"/>
    </row>
    <row r="57" spans="2:19" ht="13.2" x14ac:dyDescent="0.3">
      <c r="F57" s="34" t="str">
        <f>IF(O57="","","RETENCIÓN IRPF (sobre dietas")</f>
        <v/>
      </c>
      <c r="G57" s="34"/>
      <c r="H57" s="34"/>
      <c r="I57" s="34"/>
      <c r="J57" s="34"/>
      <c r="K57" s="34"/>
      <c r="L57" s="34"/>
      <c r="M57" s="34"/>
      <c r="N57" s="34"/>
      <c r="O57" s="24" t="str">
        <f>IF(TABLAS!E172="","",TABLAS!E172)</f>
        <v/>
      </c>
      <c r="P57" s="35" t="str">
        <f>IF(TABLAS!F172="","",TABLAS!F172)</f>
        <v/>
      </c>
      <c r="Q57" s="35"/>
      <c r="R57" s="35"/>
      <c r="S57" s="35"/>
    </row>
    <row r="58" spans="2:19" ht="13.2" x14ac:dyDescent="0.3">
      <c r="F58" s="34" t="str">
        <f>IF(O58="","","RETENCIÓN IRPF (sobre dietas")</f>
        <v/>
      </c>
      <c r="G58" s="34"/>
      <c r="H58" s="34"/>
      <c r="I58" s="34"/>
      <c r="J58" s="34"/>
      <c r="K58" s="34"/>
      <c r="L58" s="34"/>
      <c r="M58" s="34"/>
      <c r="N58" s="34"/>
      <c r="O58" s="24" t="str">
        <f>IF(TABLAS!E173="","",TABLAS!E173)</f>
        <v/>
      </c>
      <c r="P58" s="35" t="str">
        <f>IF(TABLAS!F173="","",TABLAS!F173)</f>
        <v/>
      </c>
      <c r="Q58" s="35"/>
      <c r="R58" s="35"/>
      <c r="S58" s="35"/>
    </row>
    <row r="59" spans="2:19" ht="12" customHeight="1" x14ac:dyDescent="0.3">
      <c r="F59" s="23"/>
      <c r="G59" s="23"/>
      <c r="H59" s="23"/>
      <c r="I59" s="23"/>
      <c r="J59" s="34" t="s">
        <v>36</v>
      </c>
      <c r="K59" s="34"/>
      <c r="L59" s="34"/>
      <c r="M59" s="34"/>
      <c r="N59" s="34"/>
      <c r="O59" s="6"/>
      <c r="P59" s="46" t="str">
        <f>IF(P54="","",P54-SUM(P55:S57))</f>
        <v/>
      </c>
      <c r="Q59" s="46"/>
      <c r="R59" s="46"/>
      <c r="S59" s="46"/>
    </row>
    <row r="61" spans="2:19" ht="12" customHeight="1" x14ac:dyDescent="0.3">
      <c r="H61" s="1" t="s">
        <v>32</v>
      </c>
      <c r="I61" s="42"/>
      <c r="J61" s="42"/>
      <c r="K61" s="42"/>
      <c r="L61" s="42"/>
      <c r="M61" s="42"/>
      <c r="N61" s="2" t="s">
        <v>33</v>
      </c>
      <c r="O61" s="43"/>
      <c r="P61" s="43"/>
      <c r="Q61" s="43"/>
      <c r="R61" s="43"/>
      <c r="S61" s="43"/>
    </row>
    <row r="63" spans="2:19" ht="9.9" customHeight="1" x14ac:dyDescent="0.3">
      <c r="M63" s="45"/>
      <c r="N63" s="45"/>
      <c r="O63" s="45"/>
      <c r="P63" s="45"/>
      <c r="Q63" s="45"/>
      <c r="R63" s="45"/>
      <c r="S63" s="45"/>
    </row>
    <row r="64" spans="2:19" ht="9.9" customHeight="1" x14ac:dyDescent="0.3">
      <c r="M64" s="45"/>
      <c r="N64" s="45"/>
      <c r="O64" s="45"/>
      <c r="P64" s="45"/>
      <c r="Q64" s="45"/>
      <c r="R64" s="45"/>
      <c r="S64" s="45"/>
    </row>
    <row r="65" spans="1:20" ht="9.9" customHeight="1" x14ac:dyDescent="0.3">
      <c r="M65" s="45"/>
      <c r="N65" s="45"/>
      <c r="O65" s="45"/>
      <c r="P65" s="45"/>
      <c r="Q65" s="45"/>
      <c r="R65" s="45"/>
      <c r="S65" s="45"/>
    </row>
    <row r="66" spans="1:20" ht="5.0999999999999996" customHeight="1" x14ac:dyDescent="0.3">
      <c r="M66" s="2"/>
      <c r="N66" s="2"/>
      <c r="O66" s="2"/>
      <c r="P66" s="2"/>
      <c r="Q66" s="2"/>
      <c r="R66" s="2"/>
      <c r="S66" s="2"/>
    </row>
    <row r="67" spans="1:20" ht="12" customHeight="1" x14ac:dyDescent="0.3">
      <c r="A67" s="27" t="s">
        <v>122</v>
      </c>
      <c r="K67" s="1" t="s">
        <v>34</v>
      </c>
      <c r="M67" s="44"/>
      <c r="N67" s="44"/>
      <c r="O67" s="44"/>
      <c r="P67" s="44"/>
      <c r="Q67" s="44"/>
      <c r="R67" s="44"/>
      <c r="S67" s="44"/>
    </row>
    <row r="68" spans="1:20" ht="5.0999999999999996" customHeight="1" x14ac:dyDescent="0.3"/>
    <row r="69" spans="1:20" ht="8.1" customHeight="1" x14ac:dyDescent="0.3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8.1" customHeight="1" x14ac:dyDescent="0.3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</row>
    <row r="71" spans="1:20" ht="3" customHeight="1" x14ac:dyDescent="0.3"/>
    <row r="72" spans="1:20" ht="6.6" customHeight="1" x14ac:dyDescent="0.3"/>
    <row r="73" spans="1:20" ht="13.2" x14ac:dyDescent="0.3"/>
  </sheetData>
  <sheetProtection algorithmName="SHA-512" hashValue="QU4FkuEzxgZ2RZxDJB/LG2Xd3g+ddeFJZknpXDJ3lV9rtvZ+YAjRMpd+Am5pRuuSB8b8nwbEcjtg6inc1Z/sCg==" saltValue="IJ0xCyUexxAu90jI/QVi3Q==" spinCount="100000" sheet="1" objects="1" scenarios="1" selectLockedCells="1"/>
  <mergeCells count="98">
    <mergeCell ref="E39:F39"/>
    <mergeCell ref="G39:O39"/>
    <mergeCell ref="E40:F40"/>
    <mergeCell ref="G40:O40"/>
    <mergeCell ref="B41:C41"/>
    <mergeCell ref="E41:F41"/>
    <mergeCell ref="G41:O41"/>
    <mergeCell ref="B39:C39"/>
    <mergeCell ref="B40:C40"/>
    <mergeCell ref="B13:F13"/>
    <mergeCell ref="G13:S13"/>
    <mergeCell ref="E38:F38"/>
    <mergeCell ref="G38:O38"/>
    <mergeCell ref="B38:C38"/>
    <mergeCell ref="C33:M33"/>
    <mergeCell ref="N33:O33"/>
    <mergeCell ref="P33:S33"/>
    <mergeCell ref="B36:L36"/>
    <mergeCell ref="N26:O26"/>
    <mergeCell ref="P26:S26"/>
    <mergeCell ref="G26:M26"/>
    <mergeCell ref="P38:Q38"/>
    <mergeCell ref="R38:S38"/>
    <mergeCell ref="G16:S16"/>
    <mergeCell ref="B14:F14"/>
    <mergeCell ref="B16:F16"/>
    <mergeCell ref="B15:F15"/>
    <mergeCell ref="G14:S14"/>
    <mergeCell ref="G15:L15"/>
    <mergeCell ref="M15:N15"/>
    <mergeCell ref="O15:S15"/>
    <mergeCell ref="B10:F10"/>
    <mergeCell ref="B8:S8"/>
    <mergeCell ref="F12:L12"/>
    <mergeCell ref="M12:N12"/>
    <mergeCell ref="O12:S12"/>
    <mergeCell ref="B12:E12"/>
    <mergeCell ref="B19:S19"/>
    <mergeCell ref="B21:F21"/>
    <mergeCell ref="B30:F30"/>
    <mergeCell ref="G30:S30"/>
    <mergeCell ref="C32:G32"/>
    <mergeCell ref="H32:J32"/>
    <mergeCell ref="N32:O32"/>
    <mergeCell ref="P32:S32"/>
    <mergeCell ref="K32:M32"/>
    <mergeCell ref="B28:F28"/>
    <mergeCell ref="I28:L28"/>
    <mergeCell ref="M28:P28"/>
    <mergeCell ref="N22:O22"/>
    <mergeCell ref="P22:S22"/>
    <mergeCell ref="N24:O24"/>
    <mergeCell ref="P24:S24"/>
    <mergeCell ref="P59:S59"/>
    <mergeCell ref="J54:N54"/>
    <mergeCell ref="J59:N59"/>
    <mergeCell ref="F55:N55"/>
    <mergeCell ref="N50:O50"/>
    <mergeCell ref="P50:S50"/>
    <mergeCell ref="G51:J51"/>
    <mergeCell ref="K51:M51"/>
    <mergeCell ref="N51:O51"/>
    <mergeCell ref="P51:S51"/>
    <mergeCell ref="G50:J50"/>
    <mergeCell ref="K50:M50"/>
    <mergeCell ref="F58:N58"/>
    <mergeCell ref="P58:S58"/>
    <mergeCell ref="F57:N57"/>
    <mergeCell ref="P57:S57"/>
    <mergeCell ref="A69:T69"/>
    <mergeCell ref="A70:T70"/>
    <mergeCell ref="I61:M61"/>
    <mergeCell ref="O61:S61"/>
    <mergeCell ref="M67:S67"/>
    <mergeCell ref="M63:S65"/>
    <mergeCell ref="P39:Q39"/>
    <mergeCell ref="R39:S39"/>
    <mergeCell ref="F56:N56"/>
    <mergeCell ref="P56:S56"/>
    <mergeCell ref="P54:S54"/>
    <mergeCell ref="P55:S55"/>
    <mergeCell ref="N47:O47"/>
    <mergeCell ref="P47:S47"/>
    <mergeCell ref="K47:M47"/>
    <mergeCell ref="P40:Q40"/>
    <mergeCell ref="R40:S40"/>
    <mergeCell ref="B46:L46"/>
    <mergeCell ref="B47:C47"/>
    <mergeCell ref="D47:E47"/>
    <mergeCell ref="G47:I47"/>
    <mergeCell ref="P41:Q41"/>
    <mergeCell ref="R41:S41"/>
    <mergeCell ref="B51:C51"/>
    <mergeCell ref="D51:E51"/>
    <mergeCell ref="B49:L49"/>
    <mergeCell ref="B50:C50"/>
    <mergeCell ref="D50:E50"/>
    <mergeCell ref="N48:S49"/>
  </mergeCells>
  <conditionalFormatting sqref="P55:S55">
    <cfRule type="expression" dxfId="3" priority="7">
      <formula>F55=""</formula>
    </cfRule>
  </conditionalFormatting>
  <conditionalFormatting sqref="P56:S56">
    <cfRule type="expression" dxfId="2" priority="3">
      <formula>F56=""</formula>
    </cfRule>
  </conditionalFormatting>
  <conditionalFormatting sqref="P57:S57">
    <cfRule type="expression" dxfId="1" priority="2">
      <formula>F57=""</formula>
    </cfRule>
  </conditionalFormatting>
  <conditionalFormatting sqref="P58:S58">
    <cfRule type="expression" dxfId="0" priority="1">
      <formula>F58=""</formula>
    </cfRule>
  </conditionalFormatting>
  <dataValidations disablePrompts="1" count="1">
    <dataValidation type="list" allowBlank="1" showInputMessage="1" showErrorMessage="1" sqref="G13:S13" xr:uid="{00000000-0002-0000-0000-000000000000}">
      <formula1>TIPOS</formula1>
    </dataValidation>
  </dataValidations>
  <pageMargins left="0.51181102362204722" right="0.39370078740157483" top="0.31496062992125984" bottom="0.31496062992125984" header="0.23622047244094491" footer="0.27559055118110237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2A1822E-211C-40D9-A366-290168A181FC}">
          <x14:formula1>
            <xm:f>INDIRECT(TABLAS!$A$166)</xm:f>
          </x14:formula1>
          <xm:sqref>G38:O41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98:AT179"/>
  <sheetViews>
    <sheetView zoomScale="90" zoomScaleNormal="90" workbookViewId="0"/>
  </sheetViews>
  <sheetFormatPr baseColWidth="10" defaultColWidth="10.88671875" defaultRowHeight="24.9" customHeight="1" x14ac:dyDescent="0.3"/>
  <cols>
    <col min="1" max="1" width="77.44140625" style="7" customWidth="1"/>
    <col min="2" max="2" width="10.88671875" style="8"/>
    <col min="3" max="6" width="10.88671875" style="7"/>
    <col min="7" max="7" width="10.88671875" style="7" customWidth="1"/>
    <col min="8" max="16384" width="10.88671875" style="7"/>
  </cols>
  <sheetData>
    <row r="98" spans="1:9" ht="24.9" customHeight="1" x14ac:dyDescent="0.3">
      <c r="A98" s="7" t="s">
        <v>22</v>
      </c>
      <c r="B98" s="8">
        <v>0.26</v>
      </c>
    </row>
    <row r="99" spans="1:9" ht="24.9" customHeight="1" x14ac:dyDescent="0.3">
      <c r="A99" s="7" t="s">
        <v>23</v>
      </c>
      <c r="B99" s="8">
        <v>65.97</v>
      </c>
    </row>
    <row r="100" spans="1:9" ht="24.9" customHeight="1" x14ac:dyDescent="0.3">
      <c r="A100" s="7" t="s">
        <v>37</v>
      </c>
      <c r="B100" s="8">
        <v>25</v>
      </c>
    </row>
    <row r="101" spans="1:9" ht="24.9" customHeight="1" x14ac:dyDescent="0.3">
      <c r="A101" s="7" t="s">
        <v>29</v>
      </c>
      <c r="B101" s="8">
        <v>18.7</v>
      </c>
    </row>
    <row r="105" spans="1:9" ht="24.9" customHeight="1" x14ac:dyDescent="0.3">
      <c r="A105" s="16" t="s">
        <v>104</v>
      </c>
      <c r="B105" s="17" t="s">
        <v>66</v>
      </c>
      <c r="C105" s="17" t="s">
        <v>103</v>
      </c>
      <c r="G105" s="15"/>
      <c r="H105" s="17"/>
      <c r="I105" s="17"/>
    </row>
    <row r="106" spans="1:9" ht="24.9" customHeight="1" x14ac:dyDescent="0.3">
      <c r="A106" s="16" t="s">
        <v>105</v>
      </c>
      <c r="B106" s="17" t="s">
        <v>67</v>
      </c>
      <c r="C106" s="17" t="s">
        <v>73</v>
      </c>
      <c r="G106" s="16"/>
      <c r="H106" s="17"/>
      <c r="I106" s="17"/>
    </row>
    <row r="107" spans="1:9" ht="24.9" customHeight="1" x14ac:dyDescent="0.3">
      <c r="A107" s="16" t="s">
        <v>106</v>
      </c>
      <c r="B107" s="17" t="s">
        <v>65</v>
      </c>
      <c r="C107" s="17" t="s">
        <v>72</v>
      </c>
      <c r="G107" s="16"/>
      <c r="H107" s="17"/>
      <c r="I107" s="17"/>
    </row>
    <row r="108" spans="1:9" ht="24.9" customHeight="1" x14ac:dyDescent="0.3">
      <c r="A108" s="15" t="s">
        <v>107</v>
      </c>
      <c r="B108" s="17" t="s">
        <v>64</v>
      </c>
      <c r="C108" s="17" t="s">
        <v>96</v>
      </c>
      <c r="G108" s="16"/>
      <c r="H108" s="17"/>
      <c r="I108" s="17"/>
    </row>
    <row r="109" spans="1:9" ht="24.9" customHeight="1" x14ac:dyDescent="0.3">
      <c r="A109" s="16" t="s">
        <v>108</v>
      </c>
      <c r="B109" s="17" t="s">
        <v>68</v>
      </c>
      <c r="C109" s="17" t="s">
        <v>74</v>
      </c>
      <c r="G109" s="16"/>
      <c r="H109" s="17"/>
      <c r="I109" s="17"/>
    </row>
    <row r="110" spans="1:9" ht="24.9" customHeight="1" x14ac:dyDescent="0.3">
      <c r="A110" s="16" t="s">
        <v>109</v>
      </c>
      <c r="B110" s="17" t="s">
        <v>70</v>
      </c>
      <c r="C110" s="17" t="s">
        <v>75</v>
      </c>
      <c r="G110" s="16"/>
      <c r="H110" s="17"/>
      <c r="I110" s="17"/>
    </row>
    <row r="111" spans="1:9" ht="24.9" customHeight="1" x14ac:dyDescent="0.3">
      <c r="A111" s="16" t="s">
        <v>115</v>
      </c>
      <c r="B111" s="17" t="s">
        <v>113</v>
      </c>
      <c r="C111" s="17" t="s">
        <v>114</v>
      </c>
      <c r="G111" s="16"/>
      <c r="H111" s="17"/>
      <c r="I111" s="17"/>
    </row>
    <row r="112" spans="1:9" ht="24.9" customHeight="1" x14ac:dyDescent="0.3">
      <c r="A112" s="16" t="s">
        <v>112</v>
      </c>
      <c r="B112" s="17" t="s">
        <v>69</v>
      </c>
      <c r="C112" s="17" t="s">
        <v>102</v>
      </c>
      <c r="G112" s="16"/>
      <c r="H112" s="17"/>
      <c r="I112" s="17"/>
    </row>
    <row r="114" spans="1:4" ht="24.9" customHeight="1" x14ac:dyDescent="0.3">
      <c r="A114" s="13" t="s">
        <v>39</v>
      </c>
    </row>
    <row r="115" spans="1:4" ht="24.9" customHeight="1" x14ac:dyDescent="0.3">
      <c r="A115" s="9" t="s">
        <v>86</v>
      </c>
      <c r="B115" s="10">
        <v>35</v>
      </c>
      <c r="C115" s="11">
        <v>0.02</v>
      </c>
      <c r="D115" s="12">
        <f t="shared" ref="D115:D120" si="0">B115*C115</f>
        <v>0.70000000000000007</v>
      </c>
    </row>
    <row r="116" spans="1:4" ht="24.9" customHeight="1" x14ac:dyDescent="0.3">
      <c r="A116" s="9" t="s">
        <v>87</v>
      </c>
      <c r="B116" s="10">
        <v>51</v>
      </c>
      <c r="C116" s="11">
        <v>0.02</v>
      </c>
      <c r="D116" s="12">
        <f t="shared" si="0"/>
        <v>1.02</v>
      </c>
    </row>
    <row r="117" spans="1:4" ht="24.9" customHeight="1" x14ac:dyDescent="0.3">
      <c r="A117" s="9" t="s">
        <v>88</v>
      </c>
      <c r="B117" s="10">
        <v>70</v>
      </c>
      <c r="C117" s="11">
        <v>0.02</v>
      </c>
      <c r="D117" s="12">
        <f t="shared" si="0"/>
        <v>1.4000000000000001</v>
      </c>
    </row>
    <row r="118" spans="1:4" ht="24.9" customHeight="1" x14ac:dyDescent="0.3">
      <c r="A118" s="9" t="s">
        <v>89</v>
      </c>
      <c r="B118" s="10">
        <v>86</v>
      </c>
      <c r="C118" s="11">
        <v>0.02</v>
      </c>
      <c r="D118" s="12">
        <f t="shared" si="0"/>
        <v>1.72</v>
      </c>
    </row>
    <row r="119" spans="1:4" ht="24.9" customHeight="1" x14ac:dyDescent="0.3">
      <c r="A119" s="9" t="s">
        <v>90</v>
      </c>
      <c r="B119" s="10">
        <v>102</v>
      </c>
      <c r="C119" s="11">
        <v>0.02</v>
      </c>
      <c r="D119" s="12">
        <f t="shared" si="0"/>
        <v>2.04</v>
      </c>
    </row>
    <row r="120" spans="1:4" ht="24.9" customHeight="1" x14ac:dyDescent="0.3">
      <c r="A120" s="9" t="s">
        <v>91</v>
      </c>
      <c r="B120" s="10">
        <v>25</v>
      </c>
      <c r="C120" s="11">
        <v>0.02</v>
      </c>
      <c r="D120" s="12">
        <f t="shared" si="0"/>
        <v>0.5</v>
      </c>
    </row>
    <row r="121" spans="1:4" ht="24.9" customHeight="1" x14ac:dyDescent="0.3">
      <c r="A121" s="13" t="s">
        <v>40</v>
      </c>
    </row>
    <row r="122" spans="1:4" ht="24.9" customHeight="1" x14ac:dyDescent="0.3">
      <c r="A122" s="9" t="s">
        <v>86</v>
      </c>
      <c r="B122" s="10">
        <v>35</v>
      </c>
      <c r="C122" s="11">
        <v>0.02</v>
      </c>
      <c r="D122" s="12">
        <f t="shared" ref="D122:D127" si="1">B122*C122</f>
        <v>0.70000000000000007</v>
      </c>
    </row>
    <row r="123" spans="1:4" ht="24.9" customHeight="1" x14ac:dyDescent="0.3">
      <c r="A123" s="9" t="s">
        <v>87</v>
      </c>
      <c r="B123" s="10">
        <v>51</v>
      </c>
      <c r="C123" s="11">
        <v>0.02</v>
      </c>
      <c r="D123" s="12">
        <f t="shared" si="1"/>
        <v>1.02</v>
      </c>
    </row>
    <row r="124" spans="1:4" ht="24.9" customHeight="1" x14ac:dyDescent="0.3">
      <c r="A124" s="9" t="s">
        <v>88</v>
      </c>
      <c r="B124" s="10">
        <v>70</v>
      </c>
      <c r="C124" s="11">
        <v>0.02</v>
      </c>
      <c r="D124" s="12">
        <f t="shared" si="1"/>
        <v>1.4000000000000001</v>
      </c>
    </row>
    <row r="125" spans="1:4" ht="24.9" customHeight="1" x14ac:dyDescent="0.3">
      <c r="A125" s="9" t="s">
        <v>97</v>
      </c>
      <c r="B125" s="10">
        <v>100</v>
      </c>
      <c r="C125" s="11">
        <v>0.02</v>
      </c>
      <c r="D125" s="12">
        <f t="shared" si="1"/>
        <v>2</v>
      </c>
    </row>
    <row r="126" spans="1:4" ht="24.9" customHeight="1" x14ac:dyDescent="0.3">
      <c r="A126" s="9" t="s">
        <v>98</v>
      </c>
      <c r="B126" s="10">
        <v>125</v>
      </c>
      <c r="C126" s="11">
        <v>0.02</v>
      </c>
      <c r="D126" s="12">
        <f t="shared" si="1"/>
        <v>2.5</v>
      </c>
    </row>
    <row r="127" spans="1:4" ht="24.9" customHeight="1" x14ac:dyDescent="0.3">
      <c r="A127" s="9" t="s">
        <v>91</v>
      </c>
      <c r="B127" s="10">
        <v>25</v>
      </c>
      <c r="C127" s="11">
        <v>0.02</v>
      </c>
      <c r="D127" s="12">
        <f t="shared" si="1"/>
        <v>0.5</v>
      </c>
    </row>
    <row r="128" spans="1:4" ht="24.9" customHeight="1" x14ac:dyDescent="0.3">
      <c r="A128" s="13" t="s">
        <v>41</v>
      </c>
    </row>
    <row r="129" spans="1:4" ht="24.9" customHeight="1" x14ac:dyDescent="0.3">
      <c r="A129" s="9" t="s">
        <v>42</v>
      </c>
      <c r="B129" s="10">
        <v>72</v>
      </c>
      <c r="C129" s="11">
        <v>0.15</v>
      </c>
      <c r="D129" s="12">
        <f>B129*C129</f>
        <v>10.799999999999999</v>
      </c>
    </row>
    <row r="130" spans="1:4" ht="24.9" customHeight="1" x14ac:dyDescent="0.3">
      <c r="A130" s="9" t="s">
        <v>43</v>
      </c>
      <c r="B130" s="10">
        <v>261</v>
      </c>
      <c r="C130" s="11">
        <v>0.15</v>
      </c>
      <c r="D130" s="12">
        <f>B130*C130</f>
        <v>39.15</v>
      </c>
    </row>
    <row r="131" spans="1:4" ht="24.9" customHeight="1" x14ac:dyDescent="0.3">
      <c r="A131" s="9" t="s">
        <v>44</v>
      </c>
      <c r="B131" s="10">
        <v>35</v>
      </c>
      <c r="C131" s="11">
        <v>0.02</v>
      </c>
      <c r="D131" s="12">
        <f>B131*C131</f>
        <v>0.70000000000000007</v>
      </c>
    </row>
    <row r="132" spans="1:4" ht="24.9" customHeight="1" x14ac:dyDescent="0.3">
      <c r="A132" s="13" t="s">
        <v>45</v>
      </c>
    </row>
    <row r="133" spans="1:4" ht="24.9" customHeight="1" x14ac:dyDescent="0.3">
      <c r="A133" s="9" t="s">
        <v>76</v>
      </c>
      <c r="B133" s="10">
        <v>72</v>
      </c>
      <c r="C133" s="11">
        <v>0.15</v>
      </c>
      <c r="D133" s="12">
        <f>B133*C133</f>
        <v>10.799999999999999</v>
      </c>
    </row>
    <row r="134" spans="1:4" ht="24.9" customHeight="1" x14ac:dyDescent="0.3">
      <c r="A134" s="13" t="s">
        <v>46</v>
      </c>
    </row>
    <row r="135" spans="1:4" ht="24.9" customHeight="1" x14ac:dyDescent="0.3">
      <c r="A135" s="9" t="s">
        <v>55</v>
      </c>
      <c r="B135" s="10">
        <v>200</v>
      </c>
      <c r="C135" s="11">
        <v>0.15</v>
      </c>
      <c r="D135" s="12">
        <f t="shared" ref="D135:D147" si="2">B135*C135</f>
        <v>30</v>
      </c>
    </row>
    <row r="136" spans="1:4" ht="24.9" customHeight="1" x14ac:dyDescent="0.3">
      <c r="A136" s="14" t="s">
        <v>54</v>
      </c>
      <c r="B136" s="10">
        <v>84</v>
      </c>
      <c r="C136" s="11">
        <v>0.15</v>
      </c>
      <c r="D136" s="12">
        <f t="shared" si="2"/>
        <v>12.6</v>
      </c>
    </row>
    <row r="137" spans="1:4" ht="24.9" customHeight="1" x14ac:dyDescent="0.3">
      <c r="A137" s="14" t="s">
        <v>53</v>
      </c>
      <c r="B137" s="10">
        <v>168</v>
      </c>
      <c r="C137" s="11">
        <v>0.15</v>
      </c>
      <c r="D137" s="12">
        <f t="shared" si="2"/>
        <v>25.2</v>
      </c>
    </row>
    <row r="138" spans="1:4" ht="24.9" customHeight="1" x14ac:dyDescent="0.3">
      <c r="A138" s="14" t="s">
        <v>49</v>
      </c>
      <c r="B138" s="10">
        <v>264</v>
      </c>
      <c r="C138" s="11">
        <v>0.15</v>
      </c>
      <c r="D138" s="12">
        <f t="shared" si="2"/>
        <v>39.6</v>
      </c>
    </row>
    <row r="139" spans="1:4" ht="24.9" customHeight="1" x14ac:dyDescent="0.3">
      <c r="A139" s="14" t="s">
        <v>47</v>
      </c>
      <c r="B139" s="10">
        <v>320</v>
      </c>
      <c r="C139" s="11">
        <v>0.15</v>
      </c>
      <c r="D139" s="12">
        <f t="shared" si="2"/>
        <v>48</v>
      </c>
    </row>
    <row r="140" spans="1:4" ht="24.9" customHeight="1" x14ac:dyDescent="0.3">
      <c r="A140" s="14" t="s">
        <v>51</v>
      </c>
      <c r="B140" s="10">
        <v>200</v>
      </c>
      <c r="C140" s="11">
        <v>0.15</v>
      </c>
      <c r="D140" s="12">
        <f t="shared" si="2"/>
        <v>30</v>
      </c>
    </row>
    <row r="141" spans="1:4" ht="24.9" customHeight="1" x14ac:dyDescent="0.3">
      <c r="A141" s="14" t="s">
        <v>50</v>
      </c>
      <c r="B141" s="10">
        <v>396</v>
      </c>
      <c r="C141" s="11">
        <v>0.15</v>
      </c>
      <c r="D141" s="12">
        <f t="shared" si="2"/>
        <v>59.4</v>
      </c>
    </row>
    <row r="142" spans="1:4" ht="24.9" customHeight="1" x14ac:dyDescent="0.3">
      <c r="A142" s="14" t="s">
        <v>48</v>
      </c>
      <c r="B142" s="10">
        <v>480</v>
      </c>
      <c r="C142" s="11">
        <v>0.15</v>
      </c>
      <c r="D142" s="12">
        <f t="shared" si="2"/>
        <v>72</v>
      </c>
    </row>
    <row r="143" spans="1:4" ht="24.9" customHeight="1" x14ac:dyDescent="0.3">
      <c r="A143" s="14" t="s">
        <v>52</v>
      </c>
      <c r="B143" s="10">
        <v>300</v>
      </c>
      <c r="C143" s="11">
        <v>0.15</v>
      </c>
      <c r="D143" s="12">
        <f t="shared" si="2"/>
        <v>45</v>
      </c>
    </row>
    <row r="144" spans="1:4" ht="24.9" customHeight="1" x14ac:dyDescent="0.3">
      <c r="A144" s="14" t="s">
        <v>38</v>
      </c>
      <c r="B144" s="10">
        <v>25</v>
      </c>
      <c r="C144" s="11">
        <v>0</v>
      </c>
      <c r="D144" s="12">
        <f t="shared" si="2"/>
        <v>0</v>
      </c>
    </row>
    <row r="145" spans="1:4" ht="24.9" customHeight="1" x14ac:dyDescent="0.3">
      <c r="A145" s="14" t="s">
        <v>99</v>
      </c>
      <c r="B145" s="10">
        <v>528</v>
      </c>
      <c r="C145" s="11">
        <v>0.15</v>
      </c>
      <c r="D145" s="12">
        <f t="shared" si="2"/>
        <v>79.2</v>
      </c>
    </row>
    <row r="146" spans="1:4" ht="24.9" customHeight="1" x14ac:dyDescent="0.3">
      <c r="A146" s="14" t="s">
        <v>100</v>
      </c>
      <c r="B146" s="10">
        <v>640</v>
      </c>
      <c r="C146" s="11">
        <v>0.15</v>
      </c>
      <c r="D146" s="12">
        <f t="shared" si="2"/>
        <v>96</v>
      </c>
    </row>
    <row r="147" spans="1:4" ht="24.9" customHeight="1" x14ac:dyDescent="0.3">
      <c r="A147" s="14" t="s">
        <v>101</v>
      </c>
      <c r="B147" s="10">
        <v>400</v>
      </c>
      <c r="C147" s="11">
        <v>0.15</v>
      </c>
      <c r="D147" s="12">
        <f t="shared" si="2"/>
        <v>60</v>
      </c>
    </row>
    <row r="148" spans="1:4" ht="24.9" customHeight="1" x14ac:dyDescent="0.3">
      <c r="A148" s="13" t="s">
        <v>56</v>
      </c>
    </row>
    <row r="149" spans="1:4" ht="24.9" customHeight="1" x14ac:dyDescent="0.3">
      <c r="A149" s="9" t="s">
        <v>110</v>
      </c>
      <c r="B149" s="10">
        <v>158</v>
      </c>
      <c r="C149" s="11">
        <v>0.15</v>
      </c>
      <c r="D149" s="12">
        <f t="shared" ref="D149:D154" si="3">B149*C149</f>
        <v>23.7</v>
      </c>
    </row>
    <row r="150" spans="1:4" ht="24.9" customHeight="1" x14ac:dyDescent="0.3">
      <c r="A150" s="9" t="s">
        <v>111</v>
      </c>
      <c r="B150" s="10">
        <v>237</v>
      </c>
      <c r="C150" s="11">
        <v>0.15</v>
      </c>
      <c r="D150" s="12">
        <f t="shared" si="3"/>
        <v>35.549999999999997</v>
      </c>
    </row>
    <row r="151" spans="1:4" ht="24.9" customHeight="1" x14ac:dyDescent="0.3">
      <c r="A151" s="9" t="s">
        <v>57</v>
      </c>
      <c r="B151" s="10">
        <v>212</v>
      </c>
      <c r="C151" s="11">
        <v>0.15</v>
      </c>
      <c r="D151" s="12">
        <f t="shared" si="3"/>
        <v>31.799999999999997</v>
      </c>
    </row>
    <row r="152" spans="1:4" ht="24.9" customHeight="1" x14ac:dyDescent="0.3">
      <c r="A152" s="9" t="s">
        <v>58</v>
      </c>
      <c r="B152" s="10">
        <v>318</v>
      </c>
      <c r="C152" s="11">
        <v>0.15</v>
      </c>
      <c r="D152" s="12">
        <f t="shared" si="3"/>
        <v>47.699999999999996</v>
      </c>
    </row>
    <row r="153" spans="1:4" ht="24.9" customHeight="1" x14ac:dyDescent="0.3">
      <c r="A153" s="9" t="s">
        <v>59</v>
      </c>
      <c r="B153" s="10">
        <v>265</v>
      </c>
      <c r="C153" s="11">
        <v>0.15</v>
      </c>
      <c r="D153" s="12">
        <f t="shared" si="3"/>
        <v>39.75</v>
      </c>
    </row>
    <row r="154" spans="1:4" ht="24.9" customHeight="1" x14ac:dyDescent="0.3">
      <c r="A154" s="9" t="s">
        <v>60</v>
      </c>
      <c r="B154" s="10">
        <v>397.5</v>
      </c>
      <c r="C154" s="11">
        <v>0.15</v>
      </c>
      <c r="D154" s="12">
        <f t="shared" si="3"/>
        <v>59.625</v>
      </c>
    </row>
    <row r="155" spans="1:4" ht="24.9" customHeight="1" x14ac:dyDescent="0.3">
      <c r="A155" s="13" t="s">
        <v>118</v>
      </c>
      <c r="B155" s="25"/>
      <c r="C155" s="26"/>
      <c r="D155" s="8"/>
    </row>
    <row r="156" spans="1:4" ht="24.9" customHeight="1" x14ac:dyDescent="0.3">
      <c r="A156" s="9" t="s">
        <v>120</v>
      </c>
      <c r="B156" s="10">
        <v>51</v>
      </c>
      <c r="C156" s="11">
        <v>0.02</v>
      </c>
      <c r="D156" s="12">
        <f>B156*C156</f>
        <v>1.02</v>
      </c>
    </row>
    <row r="157" spans="1:4" ht="24.9" customHeight="1" x14ac:dyDescent="0.3">
      <c r="A157" s="9" t="s">
        <v>121</v>
      </c>
      <c r="B157" s="10">
        <v>70</v>
      </c>
      <c r="C157" s="11">
        <v>0.02</v>
      </c>
      <c r="D157" s="12">
        <f>B157*C157</f>
        <v>1.4000000000000001</v>
      </c>
    </row>
    <row r="158" spans="1:4" ht="24.9" customHeight="1" x14ac:dyDescent="0.3">
      <c r="A158" s="9" t="s">
        <v>119</v>
      </c>
      <c r="B158" s="10">
        <v>35</v>
      </c>
      <c r="C158" s="11">
        <v>0.02</v>
      </c>
      <c r="D158" s="12">
        <f>B158*C158</f>
        <v>0.70000000000000007</v>
      </c>
    </row>
    <row r="159" spans="1:4" ht="24.9" customHeight="1" x14ac:dyDescent="0.3">
      <c r="A159" s="9" t="s">
        <v>116</v>
      </c>
      <c r="B159" s="10">
        <v>90</v>
      </c>
      <c r="C159" s="11">
        <v>0.15</v>
      </c>
      <c r="D159" s="12">
        <f>B159*C159</f>
        <v>13.5</v>
      </c>
    </row>
    <row r="160" spans="1:4" ht="24.9" customHeight="1" x14ac:dyDescent="0.3">
      <c r="A160" s="9" t="s">
        <v>117</v>
      </c>
      <c r="B160" s="10">
        <v>39</v>
      </c>
      <c r="C160" s="11">
        <v>0.15</v>
      </c>
      <c r="D160" s="12">
        <f>B160*C160</f>
        <v>5.85</v>
      </c>
    </row>
    <row r="161" spans="1:46" ht="24.9" customHeight="1" x14ac:dyDescent="0.3">
      <c r="A161" s="13" t="s">
        <v>61</v>
      </c>
    </row>
    <row r="162" spans="1:46" ht="24.9" customHeight="1" x14ac:dyDescent="0.3">
      <c r="A162" s="9" t="s">
        <v>62</v>
      </c>
      <c r="B162" s="10">
        <v>100</v>
      </c>
      <c r="C162" s="11">
        <v>0.15</v>
      </c>
      <c r="D162" s="12">
        <f t="shared" ref="D162" si="4">B162*C162</f>
        <v>15</v>
      </c>
    </row>
    <row r="166" spans="1:46" ht="24.9" customHeight="1" x14ac:dyDescent="0.3">
      <c r="A166" s="7" t="str">
        <f>IF('HOJA LIQUIDACIÓN'!G13="","",VLOOKUP('HOJA LIQUIDACIÓN'!G13,TIPOS2,2))</f>
        <v/>
      </c>
    </row>
    <row r="167" spans="1:46" ht="24.9" customHeight="1" x14ac:dyDescent="0.3">
      <c r="A167" s="7" t="str">
        <f>IF('HOJA LIQUIDACIÓN'!G13="","",VLOOKUP('HOJA LIQUIDACIÓN'!G13,TIPOS2,3))</f>
        <v/>
      </c>
    </row>
    <row r="168" spans="1:46" ht="24.9" customHeight="1" x14ac:dyDescent="0.3">
      <c r="B168" s="64" t="s">
        <v>82</v>
      </c>
      <c r="C168" s="65"/>
      <c r="D168" s="65"/>
      <c r="E168" s="65"/>
      <c r="F168" s="66"/>
      <c r="G168" s="64" t="s">
        <v>64</v>
      </c>
      <c r="H168" s="65"/>
      <c r="I168" s="65"/>
      <c r="J168" s="65"/>
      <c r="K168" s="66"/>
      <c r="L168" s="64" t="s">
        <v>65</v>
      </c>
      <c r="M168" s="65"/>
      <c r="N168" s="65"/>
      <c r="O168" s="65"/>
      <c r="P168" s="66"/>
      <c r="Q168" s="63" t="s">
        <v>66</v>
      </c>
      <c r="R168" s="63"/>
      <c r="S168" s="63"/>
      <c r="T168" s="63"/>
      <c r="U168" s="63"/>
      <c r="V168" s="63" t="s">
        <v>67</v>
      </c>
      <c r="W168" s="63"/>
      <c r="X168" s="63"/>
      <c r="Y168" s="63"/>
      <c r="Z168" s="63"/>
      <c r="AA168" s="63" t="s">
        <v>68</v>
      </c>
      <c r="AB168" s="63"/>
      <c r="AC168" s="63"/>
      <c r="AD168" s="63"/>
      <c r="AE168" s="63"/>
      <c r="AF168" s="63" t="s">
        <v>70</v>
      </c>
      <c r="AG168" s="63"/>
      <c r="AH168" s="63"/>
      <c r="AI168" s="63"/>
      <c r="AJ168" s="63"/>
      <c r="AK168" s="63" t="s">
        <v>113</v>
      </c>
      <c r="AL168" s="63"/>
      <c r="AM168" s="63"/>
      <c r="AN168" s="63"/>
      <c r="AO168" s="63"/>
      <c r="AP168" s="63" t="s">
        <v>69</v>
      </c>
      <c r="AQ168" s="63"/>
      <c r="AR168" s="63"/>
      <c r="AS168" s="63"/>
      <c r="AT168" s="63"/>
    </row>
    <row r="169" spans="1:46" ht="24.9" customHeight="1" x14ac:dyDescent="0.3">
      <c r="B169" s="12" t="s">
        <v>78</v>
      </c>
      <c r="C169" s="18" t="s">
        <v>35</v>
      </c>
      <c r="D169" s="18" t="s">
        <v>79</v>
      </c>
      <c r="E169" s="18" t="s">
        <v>80</v>
      </c>
      <c r="F169" s="18" t="s">
        <v>81</v>
      </c>
      <c r="G169" s="12" t="s">
        <v>78</v>
      </c>
      <c r="H169" s="18" t="s">
        <v>35</v>
      </c>
      <c r="I169" s="18" t="s">
        <v>79</v>
      </c>
      <c r="J169" s="18" t="s">
        <v>80</v>
      </c>
      <c r="K169" s="18" t="s">
        <v>81</v>
      </c>
      <c r="L169" s="12" t="s">
        <v>78</v>
      </c>
      <c r="M169" s="18" t="s">
        <v>35</v>
      </c>
      <c r="N169" s="18" t="s">
        <v>79</v>
      </c>
      <c r="O169" s="18" t="s">
        <v>80</v>
      </c>
      <c r="P169" s="18" t="s">
        <v>81</v>
      </c>
      <c r="Q169" s="12" t="s">
        <v>78</v>
      </c>
      <c r="R169" s="18" t="s">
        <v>35</v>
      </c>
      <c r="S169" s="18" t="s">
        <v>79</v>
      </c>
      <c r="T169" s="18" t="s">
        <v>80</v>
      </c>
      <c r="U169" s="18" t="s">
        <v>81</v>
      </c>
      <c r="V169" s="12" t="s">
        <v>78</v>
      </c>
      <c r="W169" s="18" t="s">
        <v>35</v>
      </c>
      <c r="X169" s="18" t="s">
        <v>79</v>
      </c>
      <c r="Y169" s="18" t="s">
        <v>80</v>
      </c>
      <c r="Z169" s="18" t="s">
        <v>81</v>
      </c>
      <c r="AA169" s="12" t="s">
        <v>78</v>
      </c>
      <c r="AB169" s="18" t="s">
        <v>35</v>
      </c>
      <c r="AC169" s="18" t="s">
        <v>79</v>
      </c>
      <c r="AD169" s="18" t="s">
        <v>80</v>
      </c>
      <c r="AE169" s="18" t="s">
        <v>81</v>
      </c>
      <c r="AF169" s="12" t="s">
        <v>78</v>
      </c>
      <c r="AG169" s="18" t="s">
        <v>35</v>
      </c>
      <c r="AH169" s="18" t="s">
        <v>79</v>
      </c>
      <c r="AI169" s="18" t="s">
        <v>80</v>
      </c>
      <c r="AJ169" s="18" t="s">
        <v>81</v>
      </c>
      <c r="AK169" s="12" t="s">
        <v>78</v>
      </c>
      <c r="AL169" s="18" t="s">
        <v>35</v>
      </c>
      <c r="AM169" s="18" t="s">
        <v>79</v>
      </c>
      <c r="AN169" s="18" t="s">
        <v>80</v>
      </c>
      <c r="AO169" s="18" t="s">
        <v>81</v>
      </c>
      <c r="AP169" s="12" t="s">
        <v>78</v>
      </c>
      <c r="AQ169" s="18" t="s">
        <v>35</v>
      </c>
      <c r="AR169" s="18" t="s">
        <v>79</v>
      </c>
      <c r="AS169" s="18" t="s">
        <v>80</v>
      </c>
      <c r="AT169" s="18" t="s">
        <v>81</v>
      </c>
    </row>
    <row r="170" spans="1:46" ht="24.9" customHeight="1" x14ac:dyDescent="0.3">
      <c r="A170" s="7" t="s">
        <v>77</v>
      </c>
      <c r="B170" s="19" t="str">
        <f>IF(MAX(G170,L170,Q170,V170,AA170,AF170,AK170,AP170)=0,"",MAX(G170,L170,Q170,V170,AA170,AF170,AK170,AP170))</f>
        <v/>
      </c>
      <c r="C170" s="19" t="str">
        <f t="shared" ref="C170:F170" si="5">IF(MAX(H170,M170,R170,W170,AB170,AG170,AL170,AQ170)=0,"",MAX(H170,M170,R170,W170,AB170,AG170,AL170,AQ170))</f>
        <v/>
      </c>
      <c r="D170" s="19" t="str">
        <f t="shared" si="5"/>
        <v/>
      </c>
      <c r="E170" s="19" t="str">
        <f t="shared" si="5"/>
        <v/>
      </c>
      <c r="F170" s="19" t="str">
        <f t="shared" si="5"/>
        <v/>
      </c>
      <c r="G170" s="19" t="str">
        <f>IF(G168=$A$166,IF('HOJA LIQUIDACIÓN'!$D38="","",'HOJA LIQUIDACIÓN'!$D38),"")</f>
        <v/>
      </c>
      <c r="H170" s="20" t="str">
        <f>IF('HOJA LIQUIDACIÓN'!$G$38="","",IF(G168=$A$166,VLOOKUP('HOJA LIQUIDACIÓN'!$G$38,EXAMENES2,2),""))</f>
        <v/>
      </c>
      <c r="I170" s="20" t="str">
        <f>IF(G170="",IF(H170="","",H170),G170*H170)</f>
        <v/>
      </c>
      <c r="J170" s="21" t="str">
        <f>IF('HOJA LIQUIDACIÓN'!$G$38="","",IF(G168=$A$166,VLOOKUP('HOJA LIQUIDACIÓN'!$G$38,EXAMENES2,3),""))</f>
        <v/>
      </c>
      <c r="K170" s="20" t="str">
        <f>IF(J170="","",J170*I170)</f>
        <v/>
      </c>
      <c r="L170" s="19" t="str">
        <f>IF(L168=$A$166,IF('HOJA LIQUIDACIÓN'!$D38="","",'HOJA LIQUIDACIÓN'!$D38),"")</f>
        <v/>
      </c>
      <c r="M170" s="20" t="str">
        <f>IF('HOJA LIQUIDACIÓN'!$G$38="","",IF(L168=$A$166,VLOOKUP('HOJA LIQUIDACIÓN'!G38,FORMATIVAS2,2),""))</f>
        <v/>
      </c>
      <c r="N170" s="20" t="str">
        <f>IF(L170="",IF(M170="","",M170),IF(L170&gt;3,3*M170,L170*M170))</f>
        <v/>
      </c>
      <c r="O170" s="21" t="str">
        <f>IF('HOJA LIQUIDACIÓN'!G38="","",IF(L168=A166,VLOOKUP('HOJA LIQUIDACIÓN'!G38,FORMATIVAS2,3),""))</f>
        <v/>
      </c>
      <c r="P170" s="20" t="str">
        <f>IF(O170="","",O170*N170)</f>
        <v/>
      </c>
      <c r="Q170" s="19" t="str">
        <f>IF(Q168=$A$166,IF('HOJA LIQUIDACIÓN'!$D38="","",'HOJA LIQUIDACIÓN'!$D38),"")</f>
        <v/>
      </c>
      <c r="R170" s="20" t="str">
        <f>IF('HOJA LIQUIDACIÓN'!$G$38="","",IF(Q168=$A$166,VLOOKUP('HOJA LIQUIDACIÓN'!$G$38,TRAIL2,2),""))</f>
        <v/>
      </c>
      <c r="S170" s="20" t="str">
        <f>IF(Q170="",IF(R170="","",R170),Q170*R170)</f>
        <v/>
      </c>
      <c r="T170" s="21" t="str">
        <f>IF('HOJA LIQUIDACIÓN'!$G$38="","",IF(Q168=$A$166,VLOOKUP('HOJA LIQUIDACIÓN'!$G$38,TRAIL2,3),""))</f>
        <v/>
      </c>
      <c r="U170" s="20" t="str">
        <f>IF(T170="","",T170*S170)</f>
        <v/>
      </c>
      <c r="V170" s="19" t="str">
        <f>IF(V168=$A$166,IF('HOJA LIQUIDACIÓN'!$D38="","",'HOJA LIQUIDACIÓN'!$D38),"")</f>
        <v/>
      </c>
      <c r="W170" s="20" t="str">
        <f>IF('HOJA LIQUIDACIÓN'!$G$38="","",IF(V168=$A$166,VLOOKUP('HOJA LIQUIDACIÓN'!$G$38,TRAIL2,2),""))</f>
        <v/>
      </c>
      <c r="X170" s="20" t="str">
        <f>IF(V170="",IF(W170="","",W170),V170*W170)</f>
        <v/>
      </c>
      <c r="Y170" s="21" t="str">
        <f>IF('HOJA LIQUIDACIÓN'!$G$38="","",IF(V168=$A$166,VLOOKUP('HOJA LIQUIDACIÓN'!$G$38,TRAIL2,3),""))</f>
        <v/>
      </c>
      <c r="Z170" s="20" t="str">
        <f>IF(Y170="","",Y170*X170)</f>
        <v/>
      </c>
      <c r="AA170" s="19" t="str">
        <f>IF(AA168=$A$166,IF('HOJA LIQUIDACIÓN'!$D38="","",'HOJA LIQUIDACIÓN'!$D38),"")</f>
        <v/>
      </c>
      <c r="AB170" s="20" t="str">
        <f>IF('HOJA LIQUIDACIÓN'!$G$38="","",IF(AA168=$A$166,VLOOKUP('HOJA LIQUIDACIÓN'!$G$38,RUTA2,2),""))</f>
        <v/>
      </c>
      <c r="AC170" s="20" t="str">
        <f>IF(AA170="",IF(AB170="","",AB170),AB170*AA170)</f>
        <v/>
      </c>
      <c r="AD170" s="21" t="str">
        <f>IF('HOJA LIQUIDACIÓN'!$G$38="","",IF(AA168=$A$166,VLOOKUP('HOJA LIQUIDACIÓN'!$G$38,RUTA2,3),""))</f>
        <v/>
      </c>
      <c r="AE170" s="20" t="str">
        <f>IF(AD170="","",AD170*AC170)</f>
        <v/>
      </c>
      <c r="AF170" s="19" t="str">
        <f>IF(AF168=$A$166,IF('HOJA LIQUIDACIÓN'!$D38="","",'HOJA LIQUIDACIÓN'!$D38),"")</f>
        <v/>
      </c>
      <c r="AG170" s="20" t="str">
        <f>IF('HOJA LIQUIDACIÓN'!$G$38="","",IF(AF168=$A$166,VLOOKUP('HOJA LIQUIDACIÓN'!$G$38,INSTALACIONES2,2),""))</f>
        <v/>
      </c>
      <c r="AH170" s="20" t="str">
        <f>IF(AF170="",IF(AG170="","",AG170),AG170*AF170)</f>
        <v/>
      </c>
      <c r="AI170" s="21" t="str">
        <f>IF('HOJA LIQUIDACIÓN'!$G$38="","",IF(AF168=$A$166,VLOOKUP('HOJA LIQUIDACIÓN'!$G$38,INSTALACIONES2,3),""))</f>
        <v/>
      </c>
      <c r="AJ170" s="20" t="str">
        <f>IF(AI170="","",AI170*AH170)</f>
        <v/>
      </c>
      <c r="AK170" s="19" t="str">
        <f>IF(AK168=$A$166,IF('HOJA LIQUIDACIÓN'!$D38="","",'HOJA LIQUIDACIÓN'!$D38),"")</f>
        <v/>
      </c>
      <c r="AL170" s="20" t="str">
        <f>IF('HOJA LIQUIDACIÓN'!$G$38="","",IF(AK168=$A$166,VLOOKUP('HOJA LIQUIDACIÓN'!$G$38,OPERADOR2,2),""))</f>
        <v/>
      </c>
      <c r="AM170" s="20" t="str">
        <f>IF(AK170="",IF(AL170="","",AL170),AL170*AK170)</f>
        <v/>
      </c>
      <c r="AN170" s="21" t="str">
        <f>IF('HOJA LIQUIDACIÓN'!$G$38="","",IF(AK168=$A$166,VLOOKUP('HOJA LIQUIDACIÓN'!$G$38,OPERADOR2,3),""))</f>
        <v/>
      </c>
      <c r="AO170" s="20" t="str">
        <f>IF(AN170="","",AN170*AM170)</f>
        <v/>
      </c>
      <c r="AP170" s="19" t="str">
        <f>IF(AP168=$A$166,IF('HOJA LIQUIDACIÓN'!$D38="","",'HOJA LIQUIDACIÓN'!$D38),"")</f>
        <v/>
      </c>
      <c r="AQ170" s="20" t="str">
        <f>IF('HOJA LIQUIDACIÓN'!$G$38="","",IF(AP168=$A$166,VLOOKUP('HOJA LIQUIDACIÓN'!$G$38,EMPRESASCHIPS2,2),""))</f>
        <v/>
      </c>
      <c r="AR170" s="20" t="str">
        <f>IF(AP170="",IF(AQ170="","",AQ170),AQ170*AP170)</f>
        <v/>
      </c>
      <c r="AS170" s="21" t="str">
        <f>IF('HOJA LIQUIDACIÓN'!$G$38="","",IF(AP168=$A$166,VLOOKUP('HOJA LIQUIDACIÓN'!$G$38,EMPRESASCHIPS2,3),""))</f>
        <v/>
      </c>
      <c r="AT170" s="20" t="str">
        <f>IF(AS170="","",AS170*AR170)</f>
        <v/>
      </c>
    </row>
    <row r="171" spans="1:46" ht="24.9" customHeight="1" x14ac:dyDescent="0.3">
      <c r="A171" s="7" t="s">
        <v>83</v>
      </c>
      <c r="B171" s="19" t="str">
        <f t="shared" ref="B171:B173" si="6">IF(MAX(G171,L171,Q171,V171,AA171,AF171,AK171,AP171)=0,"",MAX(G171,L171,Q171,V171,AA171,AF171,AK171,AP171))</f>
        <v/>
      </c>
      <c r="C171" s="19" t="str">
        <f t="shared" ref="C171:C173" si="7">IF(MAX(H171,M171,R171,W171,AB171,AG171,AL171,AQ171)=0,"",MAX(H171,M171,R171,W171,AB171,AG171,AL171,AQ171))</f>
        <v/>
      </c>
      <c r="D171" s="19" t="str">
        <f t="shared" ref="D171:D173" si="8">IF(MAX(I171,N171,S171,X171,AC171,AH171,AM171,AR171)=0,"",MAX(I171,N171,S171,X171,AC171,AH171,AM171,AR171))</f>
        <v/>
      </c>
      <c r="E171" s="19" t="str">
        <f t="shared" ref="E171:E173" si="9">IF(MAX(J171,O171,T171,Y171,AD171,AI171,AN171,AS171)=0,"",MAX(J171,O171,T171,Y171,AD171,AI171,AN171,AS171))</f>
        <v/>
      </c>
      <c r="F171" s="19" t="str">
        <f t="shared" ref="F171:F173" si="10">IF(MAX(K171,P171,U171,Z171,AE171,AJ171,AO171,AT171)=0,"",MAX(K171,P171,U171,Z171,AE171,AJ171,AO171,AT171))</f>
        <v/>
      </c>
      <c r="G171" s="19" t="str">
        <f>IF(G168=$A$166,IF('HOJA LIQUIDACIÓN'!$D39="","",'HOJA LIQUIDACIÓN'!$D39),"")</f>
        <v/>
      </c>
      <c r="H171" s="20" t="str">
        <f>IF('HOJA LIQUIDACIÓN'!$G$39="","",IF(G168=$A$166,VLOOKUP('HOJA LIQUIDACIÓN'!$G$39,EXAMENES2,2),""))</f>
        <v/>
      </c>
      <c r="I171" s="20" t="str">
        <f>IF(G171="",IF(H171="","",H171),G171*H171)</f>
        <v/>
      </c>
      <c r="J171" s="21" t="str">
        <f>IF('HOJA LIQUIDACIÓN'!$G$39="","",IF(G168=$A$166,VLOOKUP('HOJA LIQUIDACIÓN'!$G$39,EXAMENES2,3),""))</f>
        <v/>
      </c>
      <c r="K171" s="20" t="str">
        <f>IF(J171="","",J171*I171)</f>
        <v/>
      </c>
      <c r="L171" s="19" t="str">
        <f>IF(L168=$A$166,IF('HOJA LIQUIDACIÓN'!$D39="","",'HOJA LIQUIDACIÓN'!$D39),"")</f>
        <v/>
      </c>
      <c r="M171" s="20" t="str">
        <f>IF('HOJA LIQUIDACIÓN'!$G39="","",IF(L$168=$A$166,VLOOKUP('HOJA LIQUIDACIÓN'!G39,FORMATIVAS2,2),""))</f>
        <v/>
      </c>
      <c r="N171" s="20" t="str">
        <f t="shared" ref="N171:N173" si="11">IF(L171="",IF(M171="","",M171),IF(L171&gt;3,3*M171,L171*M171))</f>
        <v/>
      </c>
      <c r="O171" s="21" t="str">
        <f>IF('HOJA LIQUIDACIÓN'!G39="","",IF(L168=A166,VLOOKUP('HOJA LIQUIDACIÓN'!G39,FORMATIVAS2,3),""))</f>
        <v/>
      </c>
      <c r="P171" s="20" t="str">
        <f>IF(O171="","",O171*N171)</f>
        <v/>
      </c>
      <c r="Q171" s="19" t="str">
        <f>IF(Q168=$A$166,IF('HOJA LIQUIDACIÓN'!$D39="","",'HOJA LIQUIDACIÓN'!$D39),"")</f>
        <v/>
      </c>
      <c r="R171" s="20" t="str">
        <f>IF('HOJA LIQUIDACIÓN'!$G$39="","",IF(Q168=$A$166,VLOOKUP('HOJA LIQUIDACIÓN'!$G$39,TRAIL2,2),""))</f>
        <v/>
      </c>
      <c r="S171" s="20" t="str">
        <f>IF(Q171="",IF(R171="","",R171),Q171*R171)</f>
        <v/>
      </c>
      <c r="T171" s="21" t="str">
        <f>IF('HOJA LIQUIDACIÓN'!$G$39="","",IF(Q168=$A$166,VLOOKUP('HOJA LIQUIDACIÓN'!$G$39,TRAIL2,3),""))</f>
        <v/>
      </c>
      <c r="U171" s="20" t="str">
        <f>IF(T171="","",T171*S171)</f>
        <v/>
      </c>
      <c r="V171" s="19" t="str">
        <f>IF(V168=$A$166,IF('HOJA LIQUIDACIÓN'!$D39="","",'HOJA LIQUIDACIÓN'!$D39),"")</f>
        <v/>
      </c>
      <c r="W171" s="20" t="str">
        <f>IF('HOJA LIQUIDACIÓN'!$G$39="","",IF(V168=$A$166,VLOOKUP('HOJA LIQUIDACIÓN'!$G$39,TRAIL2,2),""))</f>
        <v/>
      </c>
      <c r="X171" s="20" t="str">
        <f>IF(V171="",IF(W171="","",W171),V171*W171)</f>
        <v/>
      </c>
      <c r="Y171" s="21" t="str">
        <f>IF('HOJA LIQUIDACIÓN'!$G$39="","",IF(V168=$A$166,VLOOKUP('HOJA LIQUIDACIÓN'!$G$39,TRAIL2,3),""))</f>
        <v/>
      </c>
      <c r="Z171" s="20" t="str">
        <f>IF(Y171="","",Y171*X171)</f>
        <v/>
      </c>
      <c r="AA171" s="19" t="str">
        <f>IF(AA168=$A$166,IF('HOJA LIQUIDACIÓN'!$D39="","",'HOJA LIQUIDACIÓN'!$D39),"")</f>
        <v/>
      </c>
      <c r="AB171" s="20" t="str">
        <f>IF('HOJA LIQUIDACIÓN'!$G$39="","",IF(AA168=$A$166,VLOOKUP('HOJA LIQUIDACIÓN'!$G$39,RUTA2,2),""))</f>
        <v/>
      </c>
      <c r="AC171" s="20" t="str">
        <f t="shared" ref="AC171:AC173" si="12">IF(AA171="",IF(AB171="","",AB171),AB171*AA171)</f>
        <v/>
      </c>
      <c r="AD171" s="21" t="str">
        <f>IF('HOJA LIQUIDACIÓN'!$G$39="","",IF(AA168=$A$166,VLOOKUP('HOJA LIQUIDACIÓN'!$G$39,RUTA2,3),""))</f>
        <v/>
      </c>
      <c r="AE171" s="20" t="str">
        <f>IF(AD171="","",AD171*AC171)</f>
        <v/>
      </c>
      <c r="AF171" s="19" t="str">
        <f>IF(AF168=$A$166,IF('HOJA LIQUIDACIÓN'!$D39="","",'HOJA LIQUIDACIÓN'!$D39),"")</f>
        <v/>
      </c>
      <c r="AG171" s="20" t="str">
        <f>IF('HOJA LIQUIDACIÓN'!$G$39="","",IF(AF168=$A$166,VLOOKUP('HOJA LIQUIDACIÓN'!$G$39,INSTALACIONES2,2),""))</f>
        <v/>
      </c>
      <c r="AH171" s="20" t="str">
        <f t="shared" ref="AH171:AH173" si="13">IF(AF171="",IF(AG171="","",AG171),AG171*AF171)</f>
        <v/>
      </c>
      <c r="AI171" s="21" t="str">
        <f>IF('HOJA LIQUIDACIÓN'!$G$39="","",IF(AF168=$A$166,VLOOKUP('HOJA LIQUIDACIÓN'!$G$39,INSTALACIONES2,3),""))</f>
        <v/>
      </c>
      <c r="AJ171" s="20" t="str">
        <f>IF(AI171="","",AI171*AH171)</f>
        <v/>
      </c>
      <c r="AK171" s="19" t="str">
        <f>IF(AK168=$A$166,IF('HOJA LIQUIDACIÓN'!$D39="","",'HOJA LIQUIDACIÓN'!$D39),"")</f>
        <v/>
      </c>
      <c r="AL171" s="20" t="str">
        <f>IF('HOJA LIQUIDACIÓN'!$G$39="","",IF(AK168=$A$166,VLOOKUP('HOJA LIQUIDACIÓN'!$G$39,OPERADOR2,2),""))</f>
        <v/>
      </c>
      <c r="AM171" s="20" t="str">
        <f t="shared" ref="AM171:AM173" si="14">IF(AK171="",IF(AL171="","",AL171),AL171*AK171)</f>
        <v/>
      </c>
      <c r="AN171" s="21" t="str">
        <f>IF('HOJA LIQUIDACIÓN'!$G$39="","",IF(AK168=$A$166,VLOOKUP('HOJA LIQUIDACIÓN'!$G$39,OPERADOR2,3),""))</f>
        <v/>
      </c>
      <c r="AO171" s="20" t="str">
        <f>IF(AN171="","",AN171*AM171)</f>
        <v/>
      </c>
      <c r="AP171" s="19" t="str">
        <f>IF(AP168=$A$166,IF('HOJA LIQUIDACIÓN'!$D39="","",'HOJA LIQUIDACIÓN'!$D39),"")</f>
        <v/>
      </c>
      <c r="AQ171" s="20" t="str">
        <f>IF('HOJA LIQUIDACIÓN'!$G$39="","",IF(AP168=$A$166,VLOOKUP('HOJA LIQUIDACIÓN'!$G$39,EMPRESASCHIPS2,2),""))</f>
        <v/>
      </c>
      <c r="AR171" s="20" t="str">
        <f t="shared" ref="AR171:AR173" si="15">IF(AP171="",IF(AQ171="","",AQ171),AQ171*AP171)</f>
        <v/>
      </c>
      <c r="AS171" s="21" t="str">
        <f>IF('HOJA LIQUIDACIÓN'!$G$39="","",IF(AP168=$A$166,VLOOKUP('HOJA LIQUIDACIÓN'!$G$39,EMPRESASCHIPS2,3),""))</f>
        <v/>
      </c>
      <c r="AT171" s="20" t="str">
        <f>IF(AS171="","",AS171*AR171)</f>
        <v/>
      </c>
    </row>
    <row r="172" spans="1:46" ht="24.9" customHeight="1" x14ac:dyDescent="0.3">
      <c r="A172" s="7" t="s">
        <v>84</v>
      </c>
      <c r="B172" s="19" t="str">
        <f t="shared" si="6"/>
        <v/>
      </c>
      <c r="C172" s="19" t="str">
        <f t="shared" si="7"/>
        <v/>
      </c>
      <c r="D172" s="19" t="str">
        <f t="shared" si="8"/>
        <v/>
      </c>
      <c r="E172" s="19" t="str">
        <f t="shared" si="9"/>
        <v/>
      </c>
      <c r="F172" s="19" t="str">
        <f t="shared" si="10"/>
        <v/>
      </c>
      <c r="G172" s="19" t="str">
        <f>IF(G168=$A$166,IF('HOJA LIQUIDACIÓN'!$D40="","",'HOJA LIQUIDACIÓN'!$D40),"")</f>
        <v/>
      </c>
      <c r="H172" s="20" t="str">
        <f>IF('HOJA LIQUIDACIÓN'!$G40="","",IF(G$168=$A$166,VLOOKUP('HOJA LIQUIDACIÓN'!$G40,EXAMENES2,2),""))</f>
        <v/>
      </c>
      <c r="I172" s="20" t="str">
        <f>IF(G172="",IF(H172="","",H172),G172*H172)</f>
        <v/>
      </c>
      <c r="J172" s="21" t="str">
        <f>IF('HOJA LIQUIDACIÓN'!$G40="","",IF(G$168=$A$166,VLOOKUP('HOJA LIQUIDACIÓN'!$G40,EXAMENES2,3),""))</f>
        <v/>
      </c>
      <c r="K172" s="20" t="str">
        <f>IF(J172="","",J172*I172)</f>
        <v/>
      </c>
      <c r="L172" s="19" t="str">
        <f>IF(L168=$A$166,IF('HOJA LIQUIDACIÓN'!$D40="","",'HOJA LIQUIDACIÓN'!$D40),"")</f>
        <v/>
      </c>
      <c r="M172" s="20" t="str">
        <f>IF('HOJA LIQUIDACIÓN'!$G40="","",IF(L$168=$A$166,VLOOKUP('HOJA LIQUIDACIÓN'!G40,FORMATIVAS2,2),""))</f>
        <v/>
      </c>
      <c r="N172" s="20" t="str">
        <f t="shared" si="11"/>
        <v/>
      </c>
      <c r="O172" s="21" t="str">
        <f>IF('HOJA LIQUIDACIÓN'!G40="","",IF(L169=A167,VLOOKUP('HOJA LIQUIDACIÓN'!G40,FORMATIVAS2,3),""))</f>
        <v/>
      </c>
      <c r="P172" s="20" t="str">
        <f>IF(O172="","",O172*N172)</f>
        <v/>
      </c>
      <c r="Q172" s="19" t="str">
        <f>IF(Q168=$A$166,IF('HOJA LIQUIDACIÓN'!$D40="","",'HOJA LIQUIDACIÓN'!$D40),"")</f>
        <v/>
      </c>
      <c r="R172" s="20" t="str">
        <f>IF('HOJA LIQUIDACIÓN'!$G40="","",IF(Q$168=$A$166,VLOOKUP('HOJA LIQUIDACIÓN'!$G40,TRAIL2,2),""))</f>
        <v/>
      </c>
      <c r="S172" s="20" t="str">
        <f>IF(Q172="",IF(R172="","",R172),Q172*R172)</f>
        <v/>
      </c>
      <c r="T172" s="21" t="str">
        <f>IF('HOJA LIQUIDACIÓN'!$G40="","",IF(Q$168=$A$166,VLOOKUP('HOJA LIQUIDACIÓN'!$G40,TRAIL2,3),""))</f>
        <v/>
      </c>
      <c r="U172" s="20" t="str">
        <f>IF(T172="","",T172*S172)</f>
        <v/>
      </c>
      <c r="V172" s="19" t="str">
        <f>IF(V168=$A$166,IF('HOJA LIQUIDACIÓN'!$D40="","",'HOJA LIQUIDACIÓN'!$D40),"")</f>
        <v/>
      </c>
      <c r="W172" s="20" t="str">
        <f>IF('HOJA LIQUIDACIÓN'!$G40="","",IF(V$168=$A$166,VLOOKUP('HOJA LIQUIDACIÓN'!$G40,TRAIL2,2),""))</f>
        <v/>
      </c>
      <c r="X172" s="20" t="str">
        <f>IF(V172="",IF(W172="","",W172),V172*W172)</f>
        <v/>
      </c>
      <c r="Y172" s="21" t="str">
        <f>IF('HOJA LIQUIDACIÓN'!$G40="","",IF(V$168=$A$166,VLOOKUP('HOJA LIQUIDACIÓN'!$G40,TRAIL2,3),""))</f>
        <v/>
      </c>
      <c r="Z172" s="20" t="str">
        <f>IF(Y172="","",Y172*X172)</f>
        <v/>
      </c>
      <c r="AA172" s="19" t="str">
        <f>IF(AA168=$A$166,IF('HOJA LIQUIDACIÓN'!$D40="","",'HOJA LIQUIDACIÓN'!$D40),"")</f>
        <v/>
      </c>
      <c r="AB172" s="20" t="str">
        <f>IF('HOJA LIQUIDACIÓN'!$G40="","",IF(AA$168=$A$166,VLOOKUP('HOJA LIQUIDACIÓN'!$G40,RUTA2,2),""))</f>
        <v/>
      </c>
      <c r="AC172" s="20" t="str">
        <f t="shared" si="12"/>
        <v/>
      </c>
      <c r="AD172" s="21" t="str">
        <f>IF('HOJA LIQUIDACIÓN'!$G40="","",IF(AA$168=$A$166,VLOOKUP('HOJA LIQUIDACIÓN'!$G40,RUTA2,3),""))</f>
        <v/>
      </c>
      <c r="AE172" s="20" t="str">
        <f>IF(AD172="","",AD172*AC172)</f>
        <v/>
      </c>
      <c r="AF172" s="19" t="str">
        <f>IF(AF168=$A$166,IF('HOJA LIQUIDACIÓN'!$D40="","",'HOJA LIQUIDACIÓN'!$D40),"")</f>
        <v/>
      </c>
      <c r="AG172" s="20" t="str">
        <f>IF('HOJA LIQUIDACIÓN'!$G40="","",IF(AF$168=$A$166,VLOOKUP('HOJA LIQUIDACIÓN'!$G40,INSTALACIONES2,2),""))</f>
        <v/>
      </c>
      <c r="AH172" s="20" t="str">
        <f t="shared" si="13"/>
        <v/>
      </c>
      <c r="AI172" s="21" t="str">
        <f>IF('HOJA LIQUIDACIÓN'!$G40="","",IF(AF$168=$A$166,VLOOKUP('HOJA LIQUIDACIÓN'!$G40,INSTALACIONES2,3),""))</f>
        <v/>
      </c>
      <c r="AJ172" s="20" t="str">
        <f>IF(AI172="","",AI172*AH172)</f>
        <v/>
      </c>
      <c r="AK172" s="19" t="str">
        <f>IF(AK168=$A$166,IF('HOJA LIQUIDACIÓN'!$D40="","",'HOJA LIQUIDACIÓN'!$D40),"")</f>
        <v/>
      </c>
      <c r="AL172" s="20" t="str">
        <f>IF('HOJA LIQUIDACIÓN'!$G40="","",IF(AK$168=$A$166,VLOOKUP('HOJA LIQUIDACIÓN'!$G40,OPERADOR2,2),""))</f>
        <v/>
      </c>
      <c r="AM172" s="20" t="str">
        <f t="shared" si="14"/>
        <v/>
      </c>
      <c r="AN172" s="21" t="str">
        <f>IF('HOJA LIQUIDACIÓN'!$G40="","",IF(AK$168=$A$166,VLOOKUP('HOJA LIQUIDACIÓN'!$G40,OPERADOR2,3),""))</f>
        <v/>
      </c>
      <c r="AO172" s="20" t="str">
        <f>IF(AN172="","",AN172*AM172)</f>
        <v/>
      </c>
      <c r="AP172" s="19" t="str">
        <f>IF(AP168=$A$166,IF('HOJA LIQUIDACIÓN'!$D40="","",'HOJA LIQUIDACIÓN'!$D40),"")</f>
        <v/>
      </c>
      <c r="AQ172" s="20" t="str">
        <f>IF('HOJA LIQUIDACIÓN'!$G40="","",IF(AP$168=$A$166,VLOOKUP('HOJA LIQUIDACIÓN'!$G40,EMPRESASCHIPS2,2),""))</f>
        <v/>
      </c>
      <c r="AR172" s="20" t="str">
        <f t="shared" si="15"/>
        <v/>
      </c>
      <c r="AS172" s="21" t="str">
        <f>IF('HOJA LIQUIDACIÓN'!$G40="","",IF(AP$168=$A$166,VLOOKUP('HOJA LIQUIDACIÓN'!$G40,EMPRESASCHIPS2,3),""))</f>
        <v/>
      </c>
      <c r="AT172" s="20" t="str">
        <f>IF(AS172="","",AS172*AR172)</f>
        <v/>
      </c>
    </row>
    <row r="173" spans="1:46" ht="24.9" customHeight="1" x14ac:dyDescent="0.3">
      <c r="A173" s="7" t="s">
        <v>85</v>
      </c>
      <c r="B173" s="19" t="str">
        <f t="shared" si="6"/>
        <v/>
      </c>
      <c r="C173" s="19" t="str">
        <f t="shared" si="7"/>
        <v/>
      </c>
      <c r="D173" s="19" t="str">
        <f t="shared" si="8"/>
        <v/>
      </c>
      <c r="E173" s="19" t="str">
        <f t="shared" si="9"/>
        <v/>
      </c>
      <c r="F173" s="19" t="str">
        <f t="shared" si="10"/>
        <v/>
      </c>
      <c r="G173" s="19" t="str">
        <f>IF(G168=$A$166,IF('HOJA LIQUIDACIÓN'!$D41="","",'HOJA LIQUIDACIÓN'!$D41),"")</f>
        <v/>
      </c>
      <c r="H173" s="20" t="str">
        <f>IF('HOJA LIQUIDACIÓN'!$G41="","",IF(G$168=$A$166,VLOOKUP('HOJA LIQUIDACIÓN'!$G41,EXAMENES2,2),""))</f>
        <v/>
      </c>
      <c r="I173" s="20" t="str">
        <f>IF(G173="",IF(H173="","",H173),G173*H173)</f>
        <v/>
      </c>
      <c r="J173" s="21" t="str">
        <f>IF('HOJA LIQUIDACIÓN'!$G41="","",IF(G$168=$A$166,VLOOKUP('HOJA LIQUIDACIÓN'!$G41,EXAMENES2,3),""))</f>
        <v/>
      </c>
      <c r="K173" s="20" t="str">
        <f>IF(J173="","",J173*I173)</f>
        <v/>
      </c>
      <c r="L173" s="19" t="str">
        <f>IF(L168=$A$166,IF('HOJA LIQUIDACIÓN'!$D41="","",'HOJA LIQUIDACIÓN'!$D41),"")</f>
        <v/>
      </c>
      <c r="M173" s="20" t="str">
        <f>IF('HOJA LIQUIDACIÓN'!$G41="","",IF(L$168=$A$166,VLOOKUP('HOJA LIQUIDACIÓN'!G41,FORMATIVAS2,2),""))</f>
        <v/>
      </c>
      <c r="N173" s="20" t="str">
        <f t="shared" si="11"/>
        <v/>
      </c>
      <c r="O173" s="21" t="str">
        <f>IF('HOJA LIQUIDACIÓN'!G41="","",IF(L170=A167,VLOOKUP('HOJA LIQUIDACIÓN'!G41,FORMATIVAS2,3),""))</f>
        <v/>
      </c>
      <c r="P173" s="20" t="str">
        <f>IF(O173="","",O173*N173)</f>
        <v/>
      </c>
      <c r="Q173" s="19" t="str">
        <f>IF(Q168=$A$166,IF('HOJA LIQUIDACIÓN'!$D41="","",'HOJA LIQUIDACIÓN'!$D41),"")</f>
        <v/>
      </c>
      <c r="R173" s="20" t="str">
        <f>IF('HOJA LIQUIDACIÓN'!$G41="","",IF(Q$168=$A$166,VLOOKUP('HOJA LIQUIDACIÓN'!$G41,TRAIL2,2),""))</f>
        <v/>
      </c>
      <c r="S173" s="20" t="str">
        <f>IF(Q173="",IF(R173="","",R173),Q173*R173)</f>
        <v/>
      </c>
      <c r="T173" s="21" t="str">
        <f>IF('HOJA LIQUIDACIÓN'!$G41="","",IF(Q$168=$A$166,VLOOKUP('HOJA LIQUIDACIÓN'!$G41,TRAIL2,3),""))</f>
        <v/>
      </c>
      <c r="U173" s="20" t="str">
        <f>IF(T173="","",T173*S173)</f>
        <v/>
      </c>
      <c r="V173" s="19" t="str">
        <f>IF(V168=$A$166,IF('HOJA LIQUIDACIÓN'!$D41="","",'HOJA LIQUIDACIÓN'!$D41),"")</f>
        <v/>
      </c>
      <c r="W173" s="20" t="str">
        <f>IF('HOJA LIQUIDACIÓN'!$G41="","",IF(V$168=$A$166,VLOOKUP('HOJA LIQUIDACIÓN'!$G41,TRAIL2,2),""))</f>
        <v/>
      </c>
      <c r="X173" s="20" t="str">
        <f>IF(V173="",IF(W173="","",W173),V173*W173)</f>
        <v/>
      </c>
      <c r="Y173" s="21" t="str">
        <f>IF('HOJA LIQUIDACIÓN'!$G41="","",IF(V$168=$A$166,VLOOKUP('HOJA LIQUIDACIÓN'!$G41,TRAIL2,3),""))</f>
        <v/>
      </c>
      <c r="Z173" s="20" t="str">
        <f>IF(Y173="","",Y173*X173)</f>
        <v/>
      </c>
      <c r="AA173" s="19" t="str">
        <f>IF(AA168=$A$166,IF('HOJA LIQUIDACIÓN'!$D41="","",'HOJA LIQUIDACIÓN'!$D41),"")</f>
        <v/>
      </c>
      <c r="AB173" s="20" t="str">
        <f>IF('HOJA LIQUIDACIÓN'!$G41="","",IF(AA$168=$A$166,VLOOKUP('HOJA LIQUIDACIÓN'!$G41,RUTA2,2),""))</f>
        <v/>
      </c>
      <c r="AC173" s="20" t="str">
        <f t="shared" si="12"/>
        <v/>
      </c>
      <c r="AD173" s="21" t="str">
        <f>IF('HOJA LIQUIDACIÓN'!$G41="","",IF(AA$168=$A$166,VLOOKUP('HOJA LIQUIDACIÓN'!$G41,RUTA2,3),""))</f>
        <v/>
      </c>
      <c r="AE173" s="20" t="str">
        <f>IF(AD173="","",AD173*AC173)</f>
        <v/>
      </c>
      <c r="AF173" s="19" t="str">
        <f>IF(AF168=$A$166,IF('HOJA LIQUIDACIÓN'!$D41="","",'HOJA LIQUIDACIÓN'!$D41),"")</f>
        <v/>
      </c>
      <c r="AG173" s="20" t="str">
        <f>IF('HOJA LIQUIDACIÓN'!$G41="","",IF(AF$168=$A$166,VLOOKUP('HOJA LIQUIDACIÓN'!$G41,INSTALACIONES2,2),""))</f>
        <v/>
      </c>
      <c r="AH173" s="20" t="str">
        <f t="shared" si="13"/>
        <v/>
      </c>
      <c r="AI173" s="21" t="str">
        <f>IF('HOJA LIQUIDACIÓN'!$G41="","",IF(AF$168=$A$166,VLOOKUP('HOJA LIQUIDACIÓN'!$G41,INSTALACIONES2,3),""))</f>
        <v/>
      </c>
      <c r="AJ173" s="20" t="str">
        <f>IF(AI173="","",AI173*AH173)</f>
        <v/>
      </c>
      <c r="AK173" s="19" t="str">
        <f>IF(AK168=$A$166,IF('HOJA LIQUIDACIÓN'!$D41="","",'HOJA LIQUIDACIÓN'!$D41),"")</f>
        <v/>
      </c>
      <c r="AL173" s="20" t="str">
        <f>IF('HOJA LIQUIDACIÓN'!$G41="","",IF(AK$168=$A$166,VLOOKUP('HOJA LIQUIDACIÓN'!$G41,OPERADOR2,2),""))</f>
        <v/>
      </c>
      <c r="AM173" s="20" t="str">
        <f t="shared" si="14"/>
        <v/>
      </c>
      <c r="AN173" s="21" t="str">
        <f>IF('HOJA LIQUIDACIÓN'!$G41="","",IF(AK$168=$A$166,VLOOKUP('HOJA LIQUIDACIÓN'!$G41,OPERADOR2,3),""))</f>
        <v/>
      </c>
      <c r="AO173" s="20" t="str">
        <f>IF(AN173="","",AN173*AM173)</f>
        <v/>
      </c>
      <c r="AP173" s="19" t="str">
        <f>IF(AP168=$A$166,IF('HOJA LIQUIDACIÓN'!$D41="","",'HOJA LIQUIDACIÓN'!$D41),"")</f>
        <v/>
      </c>
      <c r="AQ173" s="20" t="str">
        <f>IF('HOJA LIQUIDACIÓN'!$G41="","",IF(AP$168=$A$166,VLOOKUP('HOJA LIQUIDACIÓN'!$G41,EMPRESASCHIPS2,2),""))</f>
        <v/>
      </c>
      <c r="AR173" s="20" t="str">
        <f t="shared" si="15"/>
        <v/>
      </c>
      <c r="AS173" s="21" t="str">
        <f>IF('HOJA LIQUIDACIÓN'!$G41="","",IF(AP$168=$A$166,VLOOKUP('HOJA LIQUIDACIÓN'!$G41,EMPRESASCHIPS2,3),""))</f>
        <v/>
      </c>
      <c r="AT173" s="20" t="str">
        <f>IF(AS173="","",AS173*AR173)</f>
        <v/>
      </c>
    </row>
    <row r="175" spans="1:46" ht="24.9" customHeight="1" x14ac:dyDescent="0.3">
      <c r="A175" s="7" t="s">
        <v>82</v>
      </c>
      <c r="B175" s="8">
        <f>SUM(D170:D173)</f>
        <v>0</v>
      </c>
    </row>
    <row r="176" spans="1:46" ht="24.9" customHeight="1" x14ac:dyDescent="0.3">
      <c r="A176" s="7" t="s">
        <v>92</v>
      </c>
      <c r="B176" s="8">
        <f>SUM('HOJA LIQUIDACIÓN'!P22:S26)+SUM('HOJA LIQUIDACIÓN'!P32:S33)</f>
        <v>0</v>
      </c>
    </row>
    <row r="177" spans="1:2" ht="24.9" customHeight="1" x14ac:dyDescent="0.3">
      <c r="A177" s="7" t="s">
        <v>93</v>
      </c>
      <c r="B177" s="8">
        <f>IF('HOJA LIQUIDACIÓN'!P47="",0,'HOJA LIQUIDACIÓN'!P47)</f>
        <v>0</v>
      </c>
    </row>
    <row r="178" spans="1:2" ht="24.9" customHeight="1" x14ac:dyDescent="0.3">
      <c r="A178" s="7" t="s">
        <v>94</v>
      </c>
      <c r="B178" s="8">
        <f>SUM('HOJA LIQUIDACIÓN'!P50:S51)</f>
        <v>0</v>
      </c>
    </row>
    <row r="179" spans="1:2" ht="24.9" customHeight="1" x14ac:dyDescent="0.3">
      <c r="A179" s="7" t="s">
        <v>95</v>
      </c>
      <c r="B179" s="8">
        <f>SUM(B175:B178)</f>
        <v>0</v>
      </c>
    </row>
  </sheetData>
  <sheetProtection algorithmName="SHA-512" hashValue="puhIY2SdVGSJaH8E+AlBE5cCSRGavlwDNMq12EOAnQlB3T+cFxOHxa2zYMClfBpEnO1nsqjHmtlPriMjtGKR/Q==" saltValue="nT5KtiRHe41dE9eiAQT7hQ==" spinCount="100000" sheet="1" objects="1" scenarios="1"/>
  <sortState xmlns:xlrd2="http://schemas.microsoft.com/office/spreadsheetml/2017/richdata2" ref="A156:D160">
    <sortCondition ref="A156:A160"/>
  </sortState>
  <mergeCells count="9">
    <mergeCell ref="AP168:AT168"/>
    <mergeCell ref="B168:F168"/>
    <mergeCell ref="G168:K168"/>
    <mergeCell ref="V168:Z168"/>
    <mergeCell ref="AK168:AO168"/>
    <mergeCell ref="AA168:AE168"/>
    <mergeCell ref="AF168:AJ168"/>
    <mergeCell ref="L168:P168"/>
    <mergeCell ref="Q168:U16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b8a16b-4078-4c71-86d5-a72a6e728cf0">
      <Terms xmlns="http://schemas.microsoft.com/office/infopath/2007/PartnerControls"/>
    </lcf76f155ced4ddcb4097134ff3c332f>
    <TaxCatchAll xmlns="d4501e26-c471-4780-9db5-871b5dcbf2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z F x x V t z + Y r m k A A A A 9 Q A A A B I A H A B D b 2 5 m a W c v U G F j a 2 F n Z S 5 4 b W w g o h g A K K A U A A A A A A A A A A A A A A A A A A A A A A A A A A A A h Y + x D o I w G I R f h X S n L Z V B y U 8 Z j J s k J i T G t S k V G q E Y W i z v 5 u A j + Q p i F H U z u e X u v u H u f r 1 B N r Z N c F G 9 1 Z 1 J U Y Q p C p S R X a l N l a L B H c M l y j j s h D y J S g U T b G w y 2 j J F t X P n h B D v P f Y L 3 P U V Y Z R G 5 J B v C 1 m r V q A P r P / D o T b W C S M V 4 r B / j e E M r y b F M a Z A 5 g x y b b 4 9 m + Y + 2 5 8 Q 1 k P j h l 5 x Z c N N A W S 2 Q N 4 X + A N Q S w M E F A A C A A g A z F x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x c c V Y o i k e 4 D g A A A B E A A A A T A B w A R m 9 y b X V s Y X M v U 2 V j d G l v b j E u b S C i G A A o o B Q A A A A A A A A A A A A A A A A A A A A A A A A A A A A r T k 0 u y c z P U w i G 0 I b W A F B L A Q I t A B Q A A g A I A M x c c V b c / m K 5 p A A A A P U A A A A S A A A A A A A A A A A A A A A A A A A A A A B D b 2 5 m a W c v U G F j a 2 F n Z S 5 4 b W x Q S w E C L Q A U A A I A C A D M X H F W D 8 r p q 6 Q A A A D p A A A A E w A A A A A A A A A A A A A A A A D w A A A A W 0 N v b n R l b n R f V H l w Z X N d L n h t b F B L A Q I t A B Q A A g A I A M x c c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H V C e v D F 3 U S Y X z S D 0 E G F h h A A A A A A I A A A A A A A N m A A D A A A A A E A A A A M s Q 6 b 6 J l D 9 7 n 0 9 F k 9 o k 6 Q I A A A A A B I A A A K A A A A A Q A A A A P E c U J i g 8 X 0 H y R 0 1 m B Y x V x V A A A A A Y F 1 Q m D f r p q l 9 h R k q b l N 3 L n Y F D L B 9 k I Y X i M a f 1 A Y 0 R 0 D A R X p v 4 b M N I 0 5 r s J f u j c g 8 w 2 B T Z 0 U 5 s 9 M L R 8 U j H O R 4 C A h C E 1 o F J T V 1 i a n g R C 7 f f W x Q A A A B N A O 1 r K o x t k w h U L n w 2 f o I s w S 5 Q n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1269C20BDCE34194EF3269FA9CDE1C" ma:contentTypeVersion="17" ma:contentTypeDescription="Crear nuevo documento." ma:contentTypeScope="" ma:versionID="714851ec099ca397c4fede9e735758ef">
  <xsd:schema xmlns:xsd="http://www.w3.org/2001/XMLSchema" xmlns:xs="http://www.w3.org/2001/XMLSchema" xmlns:p="http://schemas.microsoft.com/office/2006/metadata/properties" xmlns:ns2="a7b8a16b-4078-4c71-86d5-a72a6e728cf0" xmlns:ns3="d4501e26-c471-4780-9db5-871b5dcbf2f2" targetNamespace="http://schemas.microsoft.com/office/2006/metadata/properties" ma:root="true" ma:fieldsID="33aa3a750b75d40620a426de7004e0c2" ns2:_="" ns3:_="">
    <xsd:import namespace="a7b8a16b-4078-4c71-86d5-a72a6e728cf0"/>
    <xsd:import namespace="d4501e26-c471-4780-9db5-871b5dcbf2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8a16b-4078-4c71-86d5-a72a6e728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acdb224-033f-4c8d-bbd0-6cc78060b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01e26-c471-4780-9db5-871b5dcbf2f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69fda1-f6da-4915-a599-bf9f605bf7b7}" ma:internalName="TaxCatchAll" ma:showField="CatchAllData" ma:web="d4501e26-c471-4780-9db5-871b5dcbf2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0EB7A-5101-4727-B140-DFEA28C32EC6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4501e26-c471-4780-9db5-871b5dcbf2f2"/>
    <ds:schemaRef ds:uri="a7b8a16b-4078-4c71-86d5-a72a6e728cf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25375E-2B56-4AFA-A6F6-D3DC7FFB6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48613A-B237-4C4B-AB68-02B0619E9D6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FEF4E04-C009-45C0-8E1F-C0CBFB2A0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b8a16b-4078-4c71-86d5-a72a6e728cf0"/>
    <ds:schemaRef ds:uri="d4501e26-c471-4780-9db5-871b5dcbf2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 LIQUIDACIÓN</vt:lpstr>
      <vt:lpstr>ARBITRAJE</vt:lpstr>
      <vt:lpstr>ARBITRAJE2</vt:lpstr>
      <vt:lpstr>'HOJA LIQUIDACIÓN'!Área_de_impresión</vt:lpstr>
      <vt:lpstr>EMPRESASCHIPS</vt:lpstr>
      <vt:lpstr>EMPRESASCHIPS2</vt:lpstr>
      <vt:lpstr>EXAMENES</vt:lpstr>
      <vt:lpstr>EXAMENES2</vt:lpstr>
      <vt:lpstr>FORMATIVAS</vt:lpstr>
      <vt:lpstr>FORMATIVAS2</vt:lpstr>
      <vt:lpstr>INSTALACIONES</vt:lpstr>
      <vt:lpstr>INSTALACIONES2</vt:lpstr>
      <vt:lpstr>OPERADOR</vt:lpstr>
      <vt:lpstr>OPERADOR2</vt:lpstr>
      <vt:lpstr>RUTA</vt:lpstr>
      <vt:lpstr>RUTA2</vt:lpstr>
      <vt:lpstr>TIPOS</vt:lpstr>
      <vt:lpstr>TIPOS2</vt:lpstr>
      <vt:lpstr>TRAIL</vt:lpstr>
      <vt:lpstr>TRAIL2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Salgado</dc:creator>
  <cp:lastModifiedBy>Enrique Delgado Albañil</cp:lastModifiedBy>
  <cp:lastPrinted>2023-03-03T15:17:25Z</cp:lastPrinted>
  <dcterms:created xsi:type="dcterms:W3CDTF">2017-11-17T07:14:03Z</dcterms:created>
  <dcterms:modified xsi:type="dcterms:W3CDTF">2023-08-17T11:57:09Z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0x010100D21269C20BDCE34194EF3269FA9CDE1C</vt:lpwstr>
  </property>
  <property fmtid="{D5CDD505-2E9C-101B-9397-08002B2CF9AE}" pid="3" name="MediaServiceImageTags">
    <vt:lpwstr/>
  </property>
</Properties>
</file>